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БЕЛГОРОД\Перечни Белгород с 01.06.22\"/>
    </mc:Choice>
  </mc:AlternateContent>
  <bookViews>
    <workbookView xWindow="0" yWindow="0" windowWidth="13944" windowHeight="3168" tabRatio="889"/>
  </bookViews>
  <sheets>
    <sheet name="для договора" sheetId="21" r:id="rId1"/>
  </sheets>
  <calcPr calcId="162913" iterateDelta="1E-4"/>
</workbook>
</file>

<file path=xl/calcChain.xml><?xml version="1.0" encoding="utf-8"?>
<calcChain xmlns="http://schemas.openxmlformats.org/spreadsheetml/2006/main">
  <c r="E106" i="21" l="1"/>
  <c r="E80" i="21"/>
  <c r="G80" i="21" s="1"/>
  <c r="E83" i="21"/>
  <c r="E84" i="21"/>
  <c r="H105" i="21"/>
  <c r="E86" i="21"/>
  <c r="G86" i="21" s="1"/>
  <c r="E87" i="21"/>
  <c r="E88" i="21"/>
  <c r="E89" i="21"/>
  <c r="G89" i="21" s="1"/>
  <c r="E90" i="21"/>
  <c r="G90" i="21" s="1"/>
  <c r="E92" i="21"/>
  <c r="E93" i="21"/>
  <c r="E102" i="21"/>
  <c r="G102" i="21" s="1"/>
  <c r="E104" i="21"/>
  <c r="G104" i="21" s="1"/>
  <c r="E103" i="21"/>
  <c r="E101" i="21"/>
  <c r="E100" i="21"/>
  <c r="E99" i="21"/>
  <c r="G99" i="21" s="1"/>
  <c r="E98" i="21"/>
  <c r="E97" i="21"/>
  <c r="E81" i="21"/>
  <c r="G81" i="21" s="1"/>
  <c r="E77" i="21"/>
  <c r="E75" i="21"/>
  <c r="E73" i="21"/>
  <c r="E71" i="21"/>
  <c r="G71" i="21" s="1"/>
  <c r="G103" i="21"/>
  <c r="E96" i="21"/>
  <c r="E85" i="21"/>
  <c r="G85" i="21" s="1"/>
  <c r="E41" i="21"/>
  <c r="G41" i="21" s="1"/>
  <c r="E16" i="21"/>
  <c r="G73" i="21"/>
  <c r="G75" i="21"/>
  <c r="G76" i="21"/>
  <c r="G77" i="21"/>
  <c r="G83" i="21"/>
  <c r="G84" i="21"/>
  <c r="G87" i="21"/>
  <c r="G88" i="21"/>
  <c r="G91" i="21"/>
  <c r="G92" i="21"/>
  <c r="G93" i="21"/>
  <c r="G96" i="21"/>
  <c r="G97" i="21"/>
  <c r="G98" i="21"/>
  <c r="G100" i="21"/>
  <c r="G101" i="21"/>
  <c r="G106" i="21"/>
  <c r="G16" i="21"/>
  <c r="H72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6" i="21"/>
  <c r="H97" i="21"/>
  <c r="H98" i="21"/>
  <c r="H99" i="21"/>
  <c r="H100" i="21"/>
  <c r="H101" i="21"/>
  <c r="H102" i="21"/>
  <c r="H103" i="21"/>
  <c r="H104" i="21"/>
  <c r="H106" i="21"/>
  <c r="H107" i="21"/>
  <c r="H71" i="21"/>
  <c r="H69" i="21"/>
  <c r="H41" i="21"/>
  <c r="H39" i="21"/>
  <c r="H24" i="21"/>
  <c r="H16" i="21"/>
  <c r="H6" i="21"/>
  <c r="E6" i="21" l="1"/>
  <c r="E72" i="21"/>
  <c r="G72" i="21" s="1"/>
  <c r="E74" i="21"/>
  <c r="G74" i="21" s="1"/>
  <c r="E78" i="21"/>
  <c r="G78" i="21" s="1"/>
  <c r="E79" i="21"/>
  <c r="G79" i="21" s="1"/>
  <c r="E94" i="21"/>
  <c r="G94" i="21" s="1"/>
  <c r="E39" i="21"/>
  <c r="G39" i="21" s="1"/>
  <c r="E24" i="21"/>
  <c r="G24" i="21" s="1"/>
  <c r="G6" i="21" l="1"/>
  <c r="E69" i="21"/>
  <c r="G69" i="21" s="1"/>
  <c r="E105" i="21" l="1"/>
  <c r="E107" i="21" l="1"/>
  <c r="G107" i="21" s="1"/>
  <c r="G105" i="21"/>
</calcChain>
</file>

<file path=xl/sharedStrings.xml><?xml version="1.0" encoding="utf-8"?>
<sst xmlns="http://schemas.openxmlformats.org/spreadsheetml/2006/main" count="288" uniqueCount="233">
  <si>
    <t>Итого</t>
  </si>
  <si>
    <t>Очистка кровли от мусора и грязи</t>
  </si>
  <si>
    <t>Прочистка ливнестоков</t>
  </si>
  <si>
    <t>Ревизия вентилей в местах общего пользования</t>
  </si>
  <si>
    <t>Устранение засоров внутренних канализационных трубопроводов</t>
  </si>
  <si>
    <t>Ремонт электрощитов</t>
  </si>
  <si>
    <t>По мере необходимости</t>
  </si>
  <si>
    <t>1 раз в год</t>
  </si>
  <si>
    <t>Техническое обслуживание внутридомовых инженерных сетей и МОП</t>
  </si>
  <si>
    <t>№</t>
  </si>
  <si>
    <t>Вид работ</t>
  </si>
  <si>
    <t>Периодичность</t>
  </si>
  <si>
    <t>Годовая плата (рублей)</t>
  </si>
  <si>
    <t>I.  Содержание помещений общего пользования</t>
  </si>
  <si>
    <t>1.</t>
  </si>
  <si>
    <t>Работы по уборке лестничных клеток</t>
  </si>
  <si>
    <t>1.1.</t>
  </si>
  <si>
    <t>Влажное подметание лестничных площадок и маршей нижних трех этажей</t>
  </si>
  <si>
    <t>1.2.</t>
  </si>
  <si>
    <t>Влажное подметание лестничных площадок и маршей выше третьего этажа</t>
  </si>
  <si>
    <t>1 раз в неделю</t>
  </si>
  <si>
    <t>1.3.</t>
  </si>
  <si>
    <t>2 раза в год</t>
  </si>
  <si>
    <t>1.4.</t>
  </si>
  <si>
    <t>Мытье лестничных площадок и маршей</t>
  </si>
  <si>
    <t>1.5.</t>
  </si>
  <si>
    <t>Обметание пыли с потолков</t>
  </si>
  <si>
    <t>1.6.</t>
  </si>
  <si>
    <t>2.</t>
  </si>
  <si>
    <t>Работы по уборке придомовой территории</t>
  </si>
  <si>
    <t>2.1.</t>
  </si>
  <si>
    <t>Холодный период</t>
  </si>
  <si>
    <t>Подметание свежевыпавшего снега толщиной до 2 см</t>
  </si>
  <si>
    <t>1 раз в сутки в дни снегопада</t>
  </si>
  <si>
    <t>Сдвигание свежевыпавшего снега толщиной слоя свыше 2 см</t>
  </si>
  <si>
    <t>Через 3 часа во время снегопада</t>
  </si>
  <si>
    <t>2 раза в сутки во время гололеда</t>
  </si>
  <si>
    <t>Очистка территорий от наледи и льда</t>
  </si>
  <si>
    <t>Очистка урн от мусора</t>
  </si>
  <si>
    <t>1 раз в сутки</t>
  </si>
  <si>
    <t>2.2.</t>
  </si>
  <si>
    <t>Теплый период</t>
  </si>
  <si>
    <t>2.3.</t>
  </si>
  <si>
    <t xml:space="preserve">Прочие материальные затраты на санитарное содержание </t>
  </si>
  <si>
    <t>Постоянно</t>
  </si>
  <si>
    <t>2.4.</t>
  </si>
  <si>
    <t>3.1.</t>
  </si>
  <si>
    <t>4.1.</t>
  </si>
  <si>
    <t>4.2.</t>
  </si>
  <si>
    <t>Аварийное обслуживание</t>
  </si>
  <si>
    <t>4.3.</t>
  </si>
  <si>
    <t>4.4.</t>
  </si>
  <si>
    <t>4.4.1.</t>
  </si>
  <si>
    <t>4.4.2.</t>
  </si>
  <si>
    <t>Общие и частичные осмотры линий электрических сетей, арматуры, электрооборудования в подвальных помещениях</t>
  </si>
  <si>
    <t>Ремонт ВРУ</t>
  </si>
  <si>
    <t>5.1.</t>
  </si>
  <si>
    <t>5.2.</t>
  </si>
  <si>
    <t>5.3.</t>
  </si>
  <si>
    <t>Непредвиденные работы по текущему ремонту общего имущества жилого дома</t>
  </si>
  <si>
    <t>Услуги ООО "РРКЦ"</t>
  </si>
  <si>
    <t>Профосмотры конструктивных элементов, в том числе:</t>
  </si>
  <si>
    <t>3.1.1.</t>
  </si>
  <si>
    <t>Общие и частичные осмотры конструктивных элементов</t>
  </si>
  <si>
    <t>3.1.2.</t>
  </si>
  <si>
    <t>3.2.</t>
  </si>
  <si>
    <t>Ремонт конструктивных элементов</t>
  </si>
  <si>
    <t>3.2.1.</t>
  </si>
  <si>
    <t>3.2.2.</t>
  </si>
  <si>
    <t>3.2.3.</t>
  </si>
  <si>
    <t>3.3.</t>
  </si>
  <si>
    <t>Техническое обслуживание конструктивных элементов</t>
  </si>
  <si>
    <t>Утепление подвалов и подъездов</t>
  </si>
  <si>
    <t>Смазывание подъездных дверей</t>
  </si>
  <si>
    <t>Внешнее благоустройство</t>
  </si>
  <si>
    <t>Ремонт скамеек, качель и т.д.</t>
  </si>
  <si>
    <t>Подготовка к сезонной эксплуатации</t>
  </si>
  <si>
    <t>4.1.1.</t>
  </si>
  <si>
    <t>Подготовка к сезонной эксплуатации оборудования детских и спортивных площадок</t>
  </si>
  <si>
    <t>Общие и частичные осмотры и обследования</t>
  </si>
  <si>
    <t>4.2.1.</t>
  </si>
  <si>
    <t>3.</t>
  </si>
  <si>
    <t>Работы по ремонту и обслуживанию конструктивных элементов и внешнее благоустройство</t>
  </si>
  <si>
    <t>4.</t>
  </si>
  <si>
    <t>4.2.2.</t>
  </si>
  <si>
    <t>4.2.3.</t>
  </si>
  <si>
    <t>4.3.1.</t>
  </si>
  <si>
    <t>4.3.2.</t>
  </si>
  <si>
    <t>4.3.3.</t>
  </si>
  <si>
    <t>4.3.4.</t>
  </si>
  <si>
    <t>4.3.5.</t>
  </si>
  <si>
    <t>Мелкий ремонт</t>
  </si>
  <si>
    <t>Влажная протирка подоконников, оконных решеток, перил, чердачных лестниц, шкафов для электросчетчиков и слаботочных устройств</t>
  </si>
  <si>
    <t>Мытье стен, дверей, окон</t>
  </si>
  <si>
    <t>2 раз в год</t>
  </si>
  <si>
    <t>Влажная протирка почтовых ящиков</t>
  </si>
  <si>
    <t>Очистка металлических решеток и приямков. Уборка площадки перед входом в подъезд</t>
  </si>
  <si>
    <t>1.7.</t>
  </si>
  <si>
    <t>1.8.</t>
  </si>
  <si>
    <t>1 раз в месяц</t>
  </si>
  <si>
    <t>1 раз в двое суток в дни снегопада</t>
  </si>
  <si>
    <t>1 раз в 3 суток во время гололеда</t>
  </si>
  <si>
    <t>Подметание территории в дни без осадков</t>
  </si>
  <si>
    <t>1 раз в 2-е суток</t>
  </si>
  <si>
    <t>Подметание территорий в дни с осадками до 2 см</t>
  </si>
  <si>
    <t>1 раз в 2-е суток (70% территорий)</t>
  </si>
  <si>
    <t>Подметание территорий в дни с осадками свыше 2 см</t>
  </si>
  <si>
    <t>1 раз в 2-е суток (50% территорий)</t>
  </si>
  <si>
    <t>Затраты на охрану труда работников РЭС</t>
  </si>
  <si>
    <t>6 раз год</t>
  </si>
  <si>
    <t>4 раза в год</t>
  </si>
  <si>
    <t>По мере необходимости, но не менее 2-х раз в год</t>
  </si>
  <si>
    <t>Проверка и прочистка вентканалов</t>
  </si>
  <si>
    <t xml:space="preserve">Уборка газонов </t>
  </si>
  <si>
    <t>Посыпка территории песком или смесью песка с хлоридами</t>
  </si>
  <si>
    <t>Общие и частичные осмотры кровельных покрытий</t>
  </si>
  <si>
    <t>Частичный ремонт тротуарной плитки</t>
  </si>
  <si>
    <t>Очистка территорий от снега наносного происхождения (или подметание территорий, свободных от снежного покрова)</t>
  </si>
  <si>
    <t>Поливка газонов, зеленых насаждений</t>
  </si>
  <si>
    <t>Работы по техническому обслуживанию и ремонту внутридомового инженерного оборудования и МОП</t>
  </si>
  <si>
    <t>Укрепление козырьков, ограждений и перил крылец</t>
  </si>
  <si>
    <t>Закрытие слуховых окон, люков и входов на чердак</t>
  </si>
  <si>
    <t>Установка недостающих, частично разбитых и укрепление слабо укрепленных стекол в дверных и оконных заполнениях</t>
  </si>
  <si>
    <t>Укрепление и регулировка доводчиков</t>
  </si>
  <si>
    <t>Установка или укрепление ручек и шпингалетов на оконных и дверных заполнениях</t>
  </si>
  <si>
    <t>Закрытие подвальных и чердачных дверей, металлических решеток и лазов на замки</t>
  </si>
  <si>
    <t>Установка урн</t>
  </si>
  <si>
    <t>Окраска урн</t>
  </si>
  <si>
    <t>Смена или ремонт отмостки</t>
  </si>
  <si>
    <t>Восстановление приямков, входов в подвалы</t>
  </si>
  <si>
    <t>Восстановление поврежденных участков штукатурки и облицовки</t>
  </si>
  <si>
    <t>3.2.4.</t>
  </si>
  <si>
    <t>3.2.5.</t>
  </si>
  <si>
    <t>Смазывание замков тех. помещений</t>
  </si>
  <si>
    <t>Очистка тех. этажей от мусора со сбором его в тару и отноской в установленное место</t>
  </si>
  <si>
    <t>Уборка мусороприемных камер</t>
  </si>
  <si>
    <t>Укрепление защитной решетки водопроводной воронки</t>
  </si>
  <si>
    <t>Прочистка водопремной воронки внутреннего водостока</t>
  </si>
  <si>
    <t>Окраска решетчатых ограждений, оград, МАФ</t>
  </si>
  <si>
    <t>Осмотр системы ЦО. Внутриквартирные устройства</t>
  </si>
  <si>
    <t>Осмотр систем ЦО. Устройства в подвальных помещениях (7 мес. Отопительного сезона)</t>
  </si>
  <si>
    <t>4.1.2.</t>
  </si>
  <si>
    <t>Общие и частичные осмотры общедомовой системы холодного и горячего водоснабжения и водоотведения в технических помещениях</t>
  </si>
  <si>
    <t>7 раз в год</t>
  </si>
  <si>
    <t>4.3.6.</t>
  </si>
  <si>
    <t>Ремонт и тех.обслуживание задвижек ХВС и ГВС</t>
  </si>
  <si>
    <t>4 раза в неделю</t>
  </si>
  <si>
    <t>4.3.7.</t>
  </si>
  <si>
    <t>4.3.8.</t>
  </si>
  <si>
    <t>Утилизация люминесцентных ламп</t>
  </si>
  <si>
    <t>4.2.4.</t>
  </si>
  <si>
    <t>4.2.5.</t>
  </si>
  <si>
    <t>Транспортные расходы</t>
  </si>
  <si>
    <t>Общие и частичные осмотры линий электрических сетей, арматуры, электрооборудования на лестничных площадках, снятие показаний потребленных коммунальных ресурсов</t>
  </si>
  <si>
    <t>12 раз в год</t>
  </si>
  <si>
    <t>Ликвидация воздушных пробок в системе центрального отопления (наладка системы - стояки)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</si>
  <si>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</si>
  <si>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</si>
  <si>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Затраты по управление домом</t>
  </si>
  <si>
    <t>II.  Уборка мусоропроводов</t>
  </si>
  <si>
    <t>Работы по уборке мусоропроводов</t>
  </si>
  <si>
    <t>Удаление мусора из мусороприемных камер</t>
  </si>
  <si>
    <t>5 раз в неделю</t>
  </si>
  <si>
    <t>Уборка вокруг загрузочных клапанов мусоропровода</t>
  </si>
  <si>
    <t>Мойка нижней части ствола и шибера мусоропровода</t>
  </si>
  <si>
    <t>2.5.</t>
  </si>
  <si>
    <t>Дезинфекция мусоросборников</t>
  </si>
  <si>
    <t>1 раз в квартал</t>
  </si>
  <si>
    <t>2.6.</t>
  </si>
  <si>
    <t>Устранение засорений</t>
  </si>
  <si>
    <r>
      <t>Площадь, м</t>
    </r>
    <r>
      <rPr>
        <vertAlign val="superscript"/>
        <sz val="9"/>
        <rFont val="Arial Cyr"/>
        <charset val="204"/>
      </rPr>
      <t>2</t>
    </r>
  </si>
  <si>
    <t>Содержание и текущий ремонт лифта</t>
  </si>
  <si>
    <t>III.  Уборка придомовой территории</t>
  </si>
  <si>
    <t>3.1.3.</t>
  </si>
  <si>
    <t>3.1.4.</t>
  </si>
  <si>
    <t>3.1.5.</t>
  </si>
  <si>
    <t>3.1.6.</t>
  </si>
  <si>
    <t>3.2.6.</t>
  </si>
  <si>
    <t>IV.  Ремонт и обслуживание конструктивных элементов и внешнее благоустройство</t>
  </si>
  <si>
    <t>4.3.9.</t>
  </si>
  <si>
    <t>4.4.3.</t>
  </si>
  <si>
    <t>4.4.4</t>
  </si>
  <si>
    <t>4.4.5.</t>
  </si>
  <si>
    <t>4.4.6.</t>
  </si>
  <si>
    <t>V.  Техническое обслуживание и ремонт внутридомового инженерного оборудования и МОП</t>
  </si>
  <si>
    <t>5.</t>
  </si>
  <si>
    <t>5.1.1.</t>
  </si>
  <si>
    <t>5.1.2.</t>
  </si>
  <si>
    <t>5.1.3.</t>
  </si>
  <si>
    <t>5.1.4.</t>
  </si>
  <si>
    <t>5.1.5.</t>
  </si>
  <si>
    <t>5.2.1.</t>
  </si>
  <si>
    <t>5.2.2.</t>
  </si>
  <si>
    <t>5.2.4.</t>
  </si>
  <si>
    <t>5.3.1.</t>
  </si>
  <si>
    <t>5.3.3.</t>
  </si>
  <si>
    <t>5.3.4.</t>
  </si>
  <si>
    <t>5.3.5.</t>
  </si>
  <si>
    <t>5.3.6.</t>
  </si>
  <si>
    <t>5.3.7.</t>
  </si>
  <si>
    <t>5.3.8.</t>
  </si>
  <si>
    <t>5.4.</t>
  </si>
  <si>
    <t>5.4.1.</t>
  </si>
  <si>
    <t>5.4.2.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</si>
  <si>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</si>
  <si>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</si>
  <si>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</si>
  <si>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</si>
  <si>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</si>
  <si>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</si>
  <si>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</si>
  <si>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</si>
  <si>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</si>
  <si>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Стоимость на 1 м2 общей площади (рублей в месяц)</t>
  </si>
  <si>
    <t>Страхование ответственности ОПО</t>
  </si>
  <si>
    <t>Освидетельствование лифтового оборудования</t>
  </si>
  <si>
    <t>Дезинсекция и дератизация подвалов</t>
  </si>
  <si>
    <t>Итого содержание жилья</t>
  </si>
  <si>
    <t>5.4.3.</t>
  </si>
  <si>
    <t>Техобслуживание вводных и внутренних газопроводов</t>
  </si>
  <si>
    <t>по графику</t>
  </si>
  <si>
    <t>6.</t>
  </si>
  <si>
    <t>Прочие расходы</t>
  </si>
  <si>
    <t>5.3.2.</t>
  </si>
  <si>
    <t>Проверка заземления оболочки электрокабеля, замеры сопротивления изоляции проводов</t>
  </si>
  <si>
    <t>1 раз в 3 года</t>
  </si>
  <si>
    <t>3 раза в год</t>
  </si>
  <si>
    <t>ПЕРЕЧЕНЬ
обязательных работ и услуг по содержанию и ремонту общего имущества собственников помещений в многоквартирном доме расположенном по адресу: г. Белгород,  ул. Конева, 3</t>
  </si>
  <si>
    <t>5.2.3</t>
  </si>
  <si>
    <t>5.2.5</t>
  </si>
  <si>
    <t>Обслуживание подъездных дверей с домофоном</t>
  </si>
  <si>
    <t>6.9.</t>
  </si>
  <si>
    <t>Тариф с 01.06.2022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</si>
</sst>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vertAlign val="superscript"/>
      <sz val="9"/>
      <name val="Arial Cyr"/>
      <charset val="204"/>
    </font>
    <font>
      <b/>
      <sz val="9"/>
      <name val="Times New Roman CYR"/>
    </font>
    <font>
      <b/>
      <sz val="9"/>
      <name val="Times New Roman CYR"/>
      <family val="1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0" borderId="1" xfId="1" applyFont="1" applyBorder="1" applyAlignment="1">
      <alignment horizontal="left" vertical="center"/>
    </xf>
    <xf numFmtId="164" fontId="4" fillId="0" borderId="1" xfId="1" applyFont="1" applyBorder="1" applyAlignment="1">
      <alignment horizontal="right" vertical="center"/>
    </xf>
    <xf numFmtId="0" fontId="0" fillId="0" borderId="0" xfId="0" applyAlignment="1"/>
    <xf numFmtId="0" fontId="6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/>
    <xf numFmtId="0" fontId="0" fillId="0" borderId="1" xfId="0" applyBorder="1" applyAlignment="1"/>
    <xf numFmtId="164" fontId="3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/>
    <xf numFmtId="43" fontId="0" fillId="0" borderId="0" xfId="0" applyNumberFormat="1" applyAlignment="1"/>
    <xf numFmtId="2" fontId="2" fillId="0" borderId="1" xfId="0" applyNumberFormat="1" applyFont="1" applyBorder="1" applyAlignment="1">
      <alignment horizontal="center"/>
    </xf>
    <xf numFmtId="0" fontId="0" fillId="0" borderId="0" xfId="0" applyFont="1" applyAlignment="1"/>
    <xf numFmtId="2" fontId="0" fillId="0" borderId="1" xfId="0" applyNumberForma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/>
    <xf numFmtId="164" fontId="4" fillId="0" borderId="4" xfId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/>
    <xf numFmtId="2" fontId="2" fillId="0" borderId="13" xfId="0" applyNumberFormat="1" applyFont="1" applyBorder="1" applyAlignment="1"/>
    <xf numFmtId="164" fontId="3" fillId="0" borderId="12" xfId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/>
    <xf numFmtId="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zoomScale="141" zoomScaleNormal="141" workbookViewId="0">
      <pane ySplit="4" topLeftCell="A5" activePane="bottomLeft" state="frozen"/>
      <selection pane="bottomLeft" activeCell="J107" sqref="J107"/>
    </sheetView>
  </sheetViews>
  <sheetFormatPr defaultRowHeight="13.2"/>
  <cols>
    <col min="1" max="1" width="7.5546875" style="24" bestFit="1" customWidth="1"/>
    <col min="2" max="2" width="53.33203125" customWidth="1"/>
    <col min="3" max="3" width="16.33203125" customWidth="1"/>
    <col min="4" max="4" width="13.109375" style="35" hidden="1" customWidth="1"/>
    <col min="5" max="5" width="13.21875" style="24" customWidth="1"/>
    <col min="6" max="6" width="10.77734375" style="38" hidden="1" customWidth="1"/>
    <col min="7" max="7" width="12.21875" style="38" customWidth="1"/>
    <col min="8" max="8" width="14.5546875" style="38" hidden="1" customWidth="1"/>
    <col min="247" max="247" width="5" customWidth="1"/>
    <col min="248" max="248" width="20.88671875" customWidth="1"/>
    <col min="249" max="249" width="15.6640625" customWidth="1"/>
    <col min="250" max="250" width="10.109375" customWidth="1"/>
  </cols>
  <sheetData>
    <row r="1" spans="1:8" ht="47.4" customHeight="1">
      <c r="A1" s="63" t="s">
        <v>227</v>
      </c>
      <c r="B1" s="63"/>
      <c r="C1" s="63"/>
      <c r="D1" s="63"/>
      <c r="E1" s="63"/>
      <c r="F1" s="63"/>
    </row>
    <row r="3" spans="1:8" s="2" customFormat="1" ht="53.4" customHeight="1">
      <c r="A3" s="25" t="s">
        <v>9</v>
      </c>
      <c r="B3" s="25" t="s">
        <v>10</v>
      </c>
      <c r="C3" s="25" t="s">
        <v>11</v>
      </c>
      <c r="D3" s="25" t="s">
        <v>12</v>
      </c>
      <c r="E3" s="25" t="s">
        <v>12</v>
      </c>
      <c r="F3" s="39" t="s">
        <v>213</v>
      </c>
      <c r="G3" s="27" t="s">
        <v>232</v>
      </c>
    </row>
    <row r="4" spans="1:8">
      <c r="A4" s="6"/>
      <c r="B4" s="5" t="s">
        <v>170</v>
      </c>
      <c r="C4" s="5">
        <v>12399.1</v>
      </c>
      <c r="D4" s="7"/>
      <c r="E4" s="40"/>
      <c r="F4" s="41"/>
      <c r="G4" s="42"/>
    </row>
    <row r="5" spans="1:8" ht="12.75" customHeight="1">
      <c r="A5" s="64" t="s">
        <v>13</v>
      </c>
      <c r="B5" s="65"/>
      <c r="C5" s="65"/>
      <c r="D5" s="65"/>
      <c r="E5" s="65"/>
      <c r="F5" s="66"/>
      <c r="G5" s="42"/>
    </row>
    <row r="6" spans="1:8">
      <c r="A6" s="6" t="s">
        <v>14</v>
      </c>
      <c r="B6" s="5" t="s">
        <v>15</v>
      </c>
      <c r="C6" s="5"/>
      <c r="D6" s="16">
        <v>322075.48</v>
      </c>
      <c r="E6" s="43">
        <f>D6*1.0217</f>
        <v>329064.51791599998</v>
      </c>
      <c r="F6" s="44">
        <v>2.16</v>
      </c>
      <c r="G6" s="41">
        <f>E6/$C$4/12</f>
        <v>2.2116156140096188</v>
      </c>
      <c r="H6" s="45">
        <f>F6*1.0217</f>
        <v>2.2068720000000002</v>
      </c>
    </row>
    <row r="7" spans="1:8" ht="22.8">
      <c r="A7" s="6" t="s">
        <v>16</v>
      </c>
      <c r="B7" s="5" t="s">
        <v>17</v>
      </c>
      <c r="C7" s="8" t="s">
        <v>146</v>
      </c>
      <c r="D7" s="16"/>
      <c r="E7" s="43"/>
      <c r="F7" s="41"/>
      <c r="G7" s="42"/>
    </row>
    <row r="8" spans="1:8" ht="22.8">
      <c r="A8" s="6" t="s">
        <v>18</v>
      </c>
      <c r="B8" s="5" t="s">
        <v>19</v>
      </c>
      <c r="C8" s="8" t="s">
        <v>20</v>
      </c>
      <c r="D8" s="16"/>
      <c r="E8" s="43"/>
      <c r="F8" s="41"/>
      <c r="G8" s="42"/>
    </row>
    <row r="9" spans="1:8" ht="34.200000000000003">
      <c r="A9" s="9" t="s">
        <v>21</v>
      </c>
      <c r="B9" s="5" t="s">
        <v>92</v>
      </c>
      <c r="C9" s="8" t="s">
        <v>22</v>
      </c>
      <c r="D9" s="16"/>
      <c r="E9" s="43"/>
      <c r="F9" s="41"/>
      <c r="G9" s="42"/>
    </row>
    <row r="10" spans="1:8">
      <c r="A10" s="6" t="s">
        <v>23</v>
      </c>
      <c r="B10" s="5" t="s">
        <v>24</v>
      </c>
      <c r="C10" s="8" t="s">
        <v>22</v>
      </c>
      <c r="D10" s="16"/>
      <c r="E10" s="43"/>
      <c r="F10" s="41"/>
      <c r="G10" s="42"/>
    </row>
    <row r="11" spans="1:8">
      <c r="A11" s="6" t="s">
        <v>25</v>
      </c>
      <c r="B11" s="5" t="s">
        <v>26</v>
      </c>
      <c r="C11" s="8" t="s">
        <v>22</v>
      </c>
      <c r="D11" s="16"/>
      <c r="E11" s="43"/>
      <c r="F11" s="41"/>
      <c r="G11" s="42"/>
    </row>
    <row r="12" spans="1:8">
      <c r="A12" s="6" t="s">
        <v>27</v>
      </c>
      <c r="B12" s="5" t="s">
        <v>93</v>
      </c>
      <c r="C12" s="8" t="s">
        <v>22</v>
      </c>
      <c r="D12" s="16"/>
      <c r="E12" s="43"/>
      <c r="F12" s="41"/>
      <c r="G12" s="42"/>
    </row>
    <row r="13" spans="1:8">
      <c r="A13" s="6" t="s">
        <v>97</v>
      </c>
      <c r="B13" s="5" t="s">
        <v>95</v>
      </c>
      <c r="C13" s="8" t="s">
        <v>99</v>
      </c>
      <c r="D13" s="16"/>
      <c r="E13" s="43"/>
      <c r="F13" s="41"/>
      <c r="G13" s="42"/>
    </row>
    <row r="14" spans="1:8" ht="23.4">
      <c r="A14" s="4" t="s">
        <v>98</v>
      </c>
      <c r="B14" s="10" t="s">
        <v>96</v>
      </c>
      <c r="C14" s="4" t="s">
        <v>20</v>
      </c>
      <c r="D14" s="16"/>
      <c r="E14" s="43"/>
      <c r="F14" s="41"/>
      <c r="G14" s="42"/>
    </row>
    <row r="15" spans="1:8" ht="12.75" customHeight="1">
      <c r="A15" s="64" t="s">
        <v>159</v>
      </c>
      <c r="B15" s="65"/>
      <c r="C15" s="65"/>
      <c r="D15" s="65"/>
      <c r="E15" s="65"/>
      <c r="F15" s="66"/>
      <c r="G15" s="42"/>
    </row>
    <row r="16" spans="1:8">
      <c r="A16" s="4" t="s">
        <v>28</v>
      </c>
      <c r="B16" s="10" t="s">
        <v>160</v>
      </c>
      <c r="C16" s="4"/>
      <c r="D16" s="16">
        <v>176542.88</v>
      </c>
      <c r="E16" s="43">
        <f>D16*1.0217+1000</f>
        <v>181373.86049600001</v>
      </c>
      <c r="F16" s="44">
        <v>1.19</v>
      </c>
      <c r="G16" s="41">
        <f>E16/$C$4/12</f>
        <v>1.2189988285171236</v>
      </c>
      <c r="H16" s="45">
        <f>F16*1.0217</f>
        <v>1.2158230000000001</v>
      </c>
    </row>
    <row r="17" spans="1:8">
      <c r="A17" s="4" t="s">
        <v>30</v>
      </c>
      <c r="B17" s="10" t="s">
        <v>161</v>
      </c>
      <c r="C17" s="4" t="s">
        <v>162</v>
      </c>
      <c r="D17" s="16"/>
      <c r="E17" s="43"/>
      <c r="F17" s="41"/>
      <c r="G17" s="42"/>
      <c r="H17" s="46"/>
    </row>
    <row r="18" spans="1:8">
      <c r="A18" s="4" t="s">
        <v>40</v>
      </c>
      <c r="B18" s="10" t="s">
        <v>135</v>
      </c>
      <c r="C18" s="4" t="s">
        <v>162</v>
      </c>
      <c r="D18" s="16"/>
      <c r="E18" s="43"/>
      <c r="F18" s="41"/>
      <c r="G18" s="42"/>
    </row>
    <row r="19" spans="1:8">
      <c r="A19" s="4" t="s">
        <v>42</v>
      </c>
      <c r="B19" s="10" t="s">
        <v>163</v>
      </c>
      <c r="C19" s="4" t="s">
        <v>162</v>
      </c>
      <c r="D19" s="16"/>
      <c r="E19" s="43"/>
      <c r="F19" s="41"/>
      <c r="G19" s="42"/>
    </row>
    <row r="20" spans="1:8">
      <c r="A20" s="4" t="s">
        <v>45</v>
      </c>
      <c r="B20" s="10" t="s">
        <v>164</v>
      </c>
      <c r="C20" s="4" t="s">
        <v>99</v>
      </c>
      <c r="D20" s="16"/>
      <c r="E20" s="43"/>
      <c r="F20" s="41"/>
      <c r="G20" s="42"/>
    </row>
    <row r="21" spans="1:8">
      <c r="A21" s="4" t="s">
        <v>165</v>
      </c>
      <c r="B21" s="10" t="s">
        <v>166</v>
      </c>
      <c r="C21" s="4" t="s">
        <v>167</v>
      </c>
      <c r="D21" s="16"/>
      <c r="E21" s="43"/>
      <c r="F21" s="41"/>
      <c r="G21" s="42"/>
    </row>
    <row r="22" spans="1:8" ht="22.8">
      <c r="A22" s="4" t="s">
        <v>168</v>
      </c>
      <c r="B22" s="10" t="s">
        <v>169</v>
      </c>
      <c r="C22" s="8" t="s">
        <v>6</v>
      </c>
      <c r="D22" s="16"/>
      <c r="E22" s="43"/>
      <c r="F22" s="41"/>
      <c r="G22" s="42"/>
    </row>
    <row r="23" spans="1:8" ht="12.75" customHeight="1">
      <c r="A23" s="64" t="s">
        <v>172</v>
      </c>
      <c r="B23" s="65"/>
      <c r="C23" s="65"/>
      <c r="D23" s="65"/>
      <c r="E23" s="65"/>
      <c r="F23" s="66"/>
      <c r="G23" s="42"/>
    </row>
    <row r="24" spans="1:8">
      <c r="A24" s="6" t="s">
        <v>81</v>
      </c>
      <c r="B24" s="5" t="s">
        <v>29</v>
      </c>
      <c r="C24" s="5"/>
      <c r="D24" s="16">
        <v>271417.18</v>
      </c>
      <c r="E24" s="43">
        <f>D24*1.0217</f>
        <v>277306.932806</v>
      </c>
      <c r="F24" s="44">
        <v>1.82</v>
      </c>
      <c r="G24" s="41">
        <f>E24/$C$4/12</f>
        <v>1.8637571329505098</v>
      </c>
      <c r="H24" s="45">
        <f>F24*1.0217</f>
        <v>1.8594940000000002</v>
      </c>
    </row>
    <row r="25" spans="1:8">
      <c r="A25" s="6" t="s">
        <v>46</v>
      </c>
      <c r="B25" s="5" t="s">
        <v>31</v>
      </c>
      <c r="C25" s="5"/>
      <c r="D25" s="16"/>
      <c r="E25" s="43"/>
      <c r="F25" s="41"/>
      <c r="G25" s="42"/>
    </row>
    <row r="26" spans="1:8" ht="22.8">
      <c r="A26" s="11" t="s">
        <v>62</v>
      </c>
      <c r="B26" s="5" t="s">
        <v>32</v>
      </c>
      <c r="C26" s="8" t="s">
        <v>33</v>
      </c>
      <c r="D26" s="16"/>
      <c r="E26" s="43"/>
      <c r="F26" s="41"/>
      <c r="G26" s="42"/>
    </row>
    <row r="27" spans="1:8" ht="22.8">
      <c r="A27" s="12" t="s">
        <v>64</v>
      </c>
      <c r="B27" s="5" t="s">
        <v>34</v>
      </c>
      <c r="C27" s="8" t="s">
        <v>35</v>
      </c>
      <c r="D27" s="16"/>
      <c r="E27" s="43"/>
      <c r="F27" s="41"/>
      <c r="G27" s="42"/>
    </row>
    <row r="28" spans="1:8" ht="22.8">
      <c r="A28" s="6" t="s">
        <v>173</v>
      </c>
      <c r="B28" s="5" t="s">
        <v>114</v>
      </c>
      <c r="C28" s="8" t="s">
        <v>36</v>
      </c>
      <c r="D28" s="16"/>
      <c r="E28" s="43"/>
      <c r="F28" s="41"/>
      <c r="G28" s="42"/>
    </row>
    <row r="29" spans="1:8" ht="22.8">
      <c r="A29" s="6" t="s">
        <v>174</v>
      </c>
      <c r="B29" s="5" t="s">
        <v>117</v>
      </c>
      <c r="C29" s="8" t="s">
        <v>100</v>
      </c>
      <c r="D29" s="16"/>
      <c r="E29" s="43"/>
      <c r="F29" s="41"/>
      <c r="G29" s="42"/>
    </row>
    <row r="30" spans="1:8" ht="22.8">
      <c r="A30" s="6" t="s">
        <v>175</v>
      </c>
      <c r="B30" s="5" t="s">
        <v>37</v>
      </c>
      <c r="C30" s="8" t="s">
        <v>101</v>
      </c>
      <c r="D30" s="16"/>
      <c r="E30" s="43"/>
      <c r="F30" s="41"/>
      <c r="G30" s="42"/>
    </row>
    <row r="31" spans="1:8">
      <c r="A31" s="6" t="s">
        <v>176</v>
      </c>
      <c r="B31" s="5" t="s">
        <v>38</v>
      </c>
      <c r="C31" s="8" t="s">
        <v>39</v>
      </c>
      <c r="D31" s="16"/>
      <c r="E31" s="43"/>
      <c r="F31" s="41"/>
      <c r="G31" s="42"/>
    </row>
    <row r="32" spans="1:8">
      <c r="A32" s="6" t="s">
        <v>65</v>
      </c>
      <c r="B32" s="5" t="s">
        <v>41</v>
      </c>
      <c r="C32" s="8"/>
      <c r="D32" s="16"/>
      <c r="E32" s="43"/>
      <c r="F32" s="41"/>
      <c r="G32" s="42"/>
    </row>
    <row r="33" spans="1:8">
      <c r="A33" s="6" t="s">
        <v>67</v>
      </c>
      <c r="B33" s="5" t="s">
        <v>102</v>
      </c>
      <c r="C33" s="8" t="s">
        <v>103</v>
      </c>
      <c r="D33" s="16"/>
      <c r="E33" s="43"/>
      <c r="F33" s="41"/>
      <c r="G33" s="42"/>
    </row>
    <row r="34" spans="1:8" ht="22.8">
      <c r="A34" s="6" t="s">
        <v>68</v>
      </c>
      <c r="B34" s="5" t="s">
        <v>104</v>
      </c>
      <c r="C34" s="8" t="s">
        <v>105</v>
      </c>
      <c r="D34" s="16"/>
      <c r="E34" s="43"/>
      <c r="F34" s="41"/>
      <c r="G34" s="42"/>
    </row>
    <row r="35" spans="1:8" ht="22.8">
      <c r="A35" s="6" t="s">
        <v>69</v>
      </c>
      <c r="B35" s="5" t="s">
        <v>106</v>
      </c>
      <c r="C35" s="8" t="s">
        <v>107</v>
      </c>
      <c r="D35" s="16"/>
      <c r="E35" s="43"/>
      <c r="F35" s="41"/>
      <c r="G35" s="42"/>
    </row>
    <row r="36" spans="1:8">
      <c r="A36" s="6" t="s">
        <v>131</v>
      </c>
      <c r="B36" s="5" t="s">
        <v>38</v>
      </c>
      <c r="C36" s="8" t="s">
        <v>39</v>
      </c>
      <c r="D36" s="16"/>
      <c r="E36" s="43"/>
      <c r="F36" s="41"/>
      <c r="G36" s="42"/>
    </row>
    <row r="37" spans="1:8">
      <c r="A37" s="6" t="s">
        <v>132</v>
      </c>
      <c r="B37" s="5" t="s">
        <v>113</v>
      </c>
      <c r="C37" s="8" t="s">
        <v>103</v>
      </c>
      <c r="D37" s="16"/>
      <c r="E37" s="43"/>
      <c r="F37" s="41"/>
      <c r="G37" s="42"/>
    </row>
    <row r="38" spans="1:8">
      <c r="A38" s="11" t="s">
        <v>177</v>
      </c>
      <c r="B38" s="5" t="s">
        <v>118</v>
      </c>
      <c r="C38" s="8" t="s">
        <v>103</v>
      </c>
      <c r="D38" s="16"/>
      <c r="E38" s="43"/>
      <c r="F38" s="41"/>
      <c r="G38" s="42"/>
    </row>
    <row r="39" spans="1:8">
      <c r="A39" s="6" t="s">
        <v>70</v>
      </c>
      <c r="B39" s="5" t="s">
        <v>43</v>
      </c>
      <c r="C39" s="8" t="s">
        <v>44</v>
      </c>
      <c r="D39" s="16">
        <v>11716.08</v>
      </c>
      <c r="E39" s="43">
        <f>D39*1.0217</f>
        <v>11970.318936</v>
      </c>
      <c r="F39" s="44">
        <v>0.08</v>
      </c>
      <c r="G39" s="41">
        <f>E39/$C$4/12</f>
        <v>8.0451530998217599E-2</v>
      </c>
      <c r="H39" s="45">
        <f>F39*1.0217</f>
        <v>8.1736000000000003E-2</v>
      </c>
    </row>
    <row r="40" spans="1:8" ht="12.75" customHeight="1">
      <c r="A40" s="64" t="s">
        <v>178</v>
      </c>
      <c r="B40" s="65"/>
      <c r="C40" s="65"/>
      <c r="D40" s="65"/>
      <c r="E40" s="65"/>
      <c r="F40" s="66"/>
      <c r="G40" s="42"/>
    </row>
    <row r="41" spans="1:8" ht="24">
      <c r="A41" s="17" t="s">
        <v>83</v>
      </c>
      <c r="B41" s="17" t="s">
        <v>82</v>
      </c>
      <c r="C41" s="17"/>
      <c r="D41" s="36">
        <v>123036.3288</v>
      </c>
      <c r="E41" s="43">
        <f>D41*1.0217+1000</f>
        <v>126706.21713496001</v>
      </c>
      <c r="F41" s="47">
        <v>0.83</v>
      </c>
      <c r="G41" s="41">
        <f>E41/$C$4/12</f>
        <v>0.85158208482174791</v>
      </c>
      <c r="H41" s="45">
        <f>F41*1.0217</f>
        <v>0.84801099999999996</v>
      </c>
    </row>
    <row r="42" spans="1:8">
      <c r="A42" s="17" t="s">
        <v>47</v>
      </c>
      <c r="B42" s="17" t="s">
        <v>61</v>
      </c>
      <c r="C42" s="17"/>
      <c r="D42" s="16"/>
      <c r="E42" s="43"/>
      <c r="F42" s="41"/>
      <c r="G42" s="42"/>
    </row>
    <row r="43" spans="1:8" s="3" customFormat="1">
      <c r="A43" s="13" t="s">
        <v>77</v>
      </c>
      <c r="B43" s="14" t="s">
        <v>115</v>
      </c>
      <c r="C43" s="13" t="s">
        <v>109</v>
      </c>
      <c r="D43" s="16"/>
      <c r="E43" s="43"/>
      <c r="F43" s="41"/>
      <c r="G43" s="42"/>
      <c r="H43" s="48"/>
    </row>
    <row r="44" spans="1:8" s="3" customFormat="1">
      <c r="A44" s="13" t="s">
        <v>141</v>
      </c>
      <c r="B44" s="14" t="s">
        <v>63</v>
      </c>
      <c r="C44" s="13" t="s">
        <v>94</v>
      </c>
      <c r="D44" s="16"/>
      <c r="E44" s="43"/>
      <c r="F44" s="41"/>
      <c r="G44" s="42"/>
      <c r="H44" s="48"/>
    </row>
    <row r="45" spans="1:8">
      <c r="A45" s="17" t="s">
        <v>48</v>
      </c>
      <c r="B45" s="17" t="s">
        <v>66</v>
      </c>
      <c r="C45" s="17"/>
      <c r="D45" s="16"/>
      <c r="E45" s="43"/>
      <c r="F45" s="41"/>
      <c r="G45" s="42"/>
    </row>
    <row r="46" spans="1:8" s="3" customFormat="1">
      <c r="A46" s="13" t="s">
        <v>80</v>
      </c>
      <c r="B46" s="14" t="s">
        <v>136</v>
      </c>
      <c r="C46" s="13" t="s">
        <v>22</v>
      </c>
      <c r="D46" s="16"/>
      <c r="E46" s="43"/>
      <c r="F46" s="41"/>
      <c r="G46" s="42"/>
      <c r="H46" s="48"/>
    </row>
    <row r="47" spans="1:8" s="3" customFormat="1" ht="22.8">
      <c r="A47" s="13" t="s">
        <v>84</v>
      </c>
      <c r="B47" s="14" t="s">
        <v>137</v>
      </c>
      <c r="C47" s="13" t="s">
        <v>6</v>
      </c>
      <c r="D47" s="16"/>
      <c r="E47" s="43"/>
      <c r="F47" s="41"/>
      <c r="G47" s="42"/>
      <c r="H47" s="48"/>
    </row>
    <row r="48" spans="1:8" s="3" customFormat="1" ht="22.8">
      <c r="A48" s="13" t="s">
        <v>85</v>
      </c>
      <c r="B48" s="14" t="s">
        <v>130</v>
      </c>
      <c r="C48" s="13" t="s">
        <v>6</v>
      </c>
      <c r="D48" s="16"/>
      <c r="E48" s="43"/>
      <c r="F48" s="41"/>
      <c r="G48" s="42"/>
      <c r="H48" s="48"/>
    </row>
    <row r="49" spans="1:8" s="3" customFormat="1" ht="22.8">
      <c r="A49" s="13" t="s">
        <v>150</v>
      </c>
      <c r="B49" s="14" t="s">
        <v>128</v>
      </c>
      <c r="C49" s="13" t="s">
        <v>6</v>
      </c>
      <c r="D49" s="16"/>
      <c r="E49" s="43"/>
      <c r="F49" s="41"/>
      <c r="G49" s="42"/>
      <c r="H49" s="48"/>
    </row>
    <row r="50" spans="1:8" s="3" customFormat="1" ht="22.8">
      <c r="A50" s="13" t="s">
        <v>151</v>
      </c>
      <c r="B50" s="14" t="s">
        <v>129</v>
      </c>
      <c r="C50" s="13" t="s">
        <v>6</v>
      </c>
      <c r="D50" s="16"/>
      <c r="E50" s="43"/>
      <c r="F50" s="41"/>
      <c r="G50" s="42"/>
      <c r="H50" s="48"/>
    </row>
    <row r="51" spans="1:8">
      <c r="A51" s="17" t="s">
        <v>50</v>
      </c>
      <c r="B51" s="17" t="s">
        <v>71</v>
      </c>
      <c r="C51" s="17"/>
      <c r="D51" s="16"/>
      <c r="E51" s="43"/>
      <c r="F51" s="41"/>
      <c r="G51" s="42"/>
    </row>
    <row r="52" spans="1:8" s="3" customFormat="1">
      <c r="A52" s="13" t="s">
        <v>86</v>
      </c>
      <c r="B52" s="14" t="s">
        <v>72</v>
      </c>
      <c r="C52" s="13" t="s">
        <v>7</v>
      </c>
      <c r="D52" s="16"/>
      <c r="E52" s="43"/>
      <c r="F52" s="41"/>
      <c r="G52" s="42"/>
      <c r="H52" s="48"/>
    </row>
    <row r="53" spans="1:8" s="3" customFormat="1">
      <c r="A53" s="13" t="s">
        <v>87</v>
      </c>
      <c r="B53" s="14" t="s">
        <v>120</v>
      </c>
      <c r="C53" s="13" t="s">
        <v>7</v>
      </c>
      <c r="D53" s="16"/>
      <c r="E53" s="43"/>
      <c r="F53" s="41"/>
      <c r="G53" s="42"/>
      <c r="H53" s="48"/>
    </row>
    <row r="54" spans="1:8" s="3" customFormat="1" ht="22.8">
      <c r="A54" s="13" t="s">
        <v>88</v>
      </c>
      <c r="B54" s="14" t="s">
        <v>121</v>
      </c>
      <c r="C54" s="13" t="s">
        <v>6</v>
      </c>
      <c r="D54" s="16"/>
      <c r="E54" s="43"/>
      <c r="F54" s="41"/>
      <c r="G54" s="42"/>
      <c r="H54" s="48"/>
    </row>
    <row r="55" spans="1:8" s="3" customFormat="1" ht="22.8">
      <c r="A55" s="13" t="s">
        <v>89</v>
      </c>
      <c r="B55" s="14" t="s">
        <v>122</v>
      </c>
      <c r="C55" s="13" t="s">
        <v>6</v>
      </c>
      <c r="D55" s="16"/>
      <c r="E55" s="43"/>
      <c r="F55" s="41"/>
      <c r="G55" s="42"/>
      <c r="H55" s="48"/>
    </row>
    <row r="56" spans="1:8" s="3" customFormat="1" ht="22.8">
      <c r="A56" s="13" t="s">
        <v>90</v>
      </c>
      <c r="B56" s="14" t="s">
        <v>124</v>
      </c>
      <c r="C56" s="13" t="s">
        <v>6</v>
      </c>
      <c r="D56" s="16"/>
      <c r="E56" s="43"/>
      <c r="F56" s="41"/>
      <c r="G56" s="42"/>
      <c r="H56" s="48"/>
    </row>
    <row r="57" spans="1:8" s="3" customFormat="1" ht="22.8">
      <c r="A57" s="13" t="s">
        <v>144</v>
      </c>
      <c r="B57" s="14" t="s">
        <v>125</v>
      </c>
      <c r="C57" s="13" t="s">
        <v>6</v>
      </c>
      <c r="D57" s="16"/>
      <c r="E57" s="43"/>
      <c r="F57" s="41"/>
      <c r="G57" s="42"/>
      <c r="H57" s="48"/>
    </row>
    <row r="58" spans="1:8" s="3" customFormat="1">
      <c r="A58" s="13" t="s">
        <v>147</v>
      </c>
      <c r="B58" s="14" t="s">
        <v>73</v>
      </c>
      <c r="C58" s="13" t="s">
        <v>22</v>
      </c>
      <c r="D58" s="16"/>
      <c r="E58" s="43"/>
      <c r="F58" s="41"/>
      <c r="G58" s="42"/>
      <c r="H58" s="48"/>
    </row>
    <row r="59" spans="1:8" s="3" customFormat="1">
      <c r="A59" s="13" t="s">
        <v>148</v>
      </c>
      <c r="B59" s="14" t="s">
        <v>133</v>
      </c>
      <c r="C59" s="13" t="s">
        <v>7</v>
      </c>
      <c r="D59" s="16"/>
      <c r="E59" s="43"/>
      <c r="F59" s="41"/>
      <c r="G59" s="42"/>
      <c r="H59" s="48"/>
    </row>
    <row r="60" spans="1:8" s="3" customFormat="1">
      <c r="A60" s="13" t="s">
        <v>179</v>
      </c>
      <c r="B60" s="14" t="s">
        <v>123</v>
      </c>
      <c r="C60" s="13" t="s">
        <v>22</v>
      </c>
      <c r="D60" s="16"/>
      <c r="E60" s="43"/>
      <c r="F60" s="41"/>
      <c r="G60" s="42"/>
      <c r="H60" s="48"/>
    </row>
    <row r="61" spans="1:8">
      <c r="A61" s="17" t="s">
        <v>51</v>
      </c>
      <c r="B61" s="17" t="s">
        <v>74</v>
      </c>
      <c r="C61" s="17"/>
      <c r="D61" s="16"/>
      <c r="E61" s="43"/>
      <c r="F61" s="41"/>
      <c r="G61" s="42"/>
    </row>
    <row r="62" spans="1:8" s="3" customFormat="1" ht="22.8">
      <c r="A62" s="13" t="s">
        <v>52</v>
      </c>
      <c r="B62" s="14" t="s">
        <v>116</v>
      </c>
      <c r="C62" s="13" t="s">
        <v>6</v>
      </c>
      <c r="D62" s="16"/>
      <c r="E62" s="43"/>
      <c r="F62" s="41"/>
      <c r="G62" s="42"/>
      <c r="H62" s="48"/>
    </row>
    <row r="63" spans="1:8" s="3" customFormat="1">
      <c r="A63" s="13" t="s">
        <v>53</v>
      </c>
      <c r="B63" s="14" t="s">
        <v>138</v>
      </c>
      <c r="C63" s="13" t="s">
        <v>7</v>
      </c>
      <c r="D63" s="16"/>
      <c r="E63" s="43"/>
      <c r="F63" s="41"/>
      <c r="G63" s="42"/>
      <c r="H63" s="48"/>
    </row>
    <row r="64" spans="1:8" s="3" customFormat="1" ht="22.8">
      <c r="A64" s="13" t="s">
        <v>180</v>
      </c>
      <c r="B64" s="14" t="s">
        <v>126</v>
      </c>
      <c r="C64" s="13" t="s">
        <v>6</v>
      </c>
      <c r="D64" s="16"/>
      <c r="E64" s="43"/>
      <c r="F64" s="41"/>
      <c r="G64" s="42"/>
      <c r="H64" s="48"/>
    </row>
    <row r="65" spans="1:8" s="3" customFormat="1">
      <c r="A65" s="13" t="s">
        <v>181</v>
      </c>
      <c r="B65" s="14" t="s">
        <v>127</v>
      </c>
      <c r="C65" s="13" t="s">
        <v>7</v>
      </c>
      <c r="D65" s="16"/>
      <c r="E65" s="43"/>
      <c r="F65" s="41"/>
      <c r="G65" s="42"/>
      <c r="H65" s="48"/>
    </row>
    <row r="66" spans="1:8" s="3" customFormat="1">
      <c r="A66" s="13" t="s">
        <v>182</v>
      </c>
      <c r="B66" s="14" t="s">
        <v>75</v>
      </c>
      <c r="C66" s="13" t="s">
        <v>44</v>
      </c>
      <c r="D66" s="16"/>
      <c r="E66" s="43"/>
      <c r="F66" s="41"/>
      <c r="G66" s="42"/>
      <c r="H66" s="48"/>
    </row>
    <row r="67" spans="1:8" s="3" customFormat="1" ht="22.8">
      <c r="A67" s="13" t="s">
        <v>183</v>
      </c>
      <c r="B67" s="14" t="s">
        <v>78</v>
      </c>
      <c r="C67" s="13" t="s">
        <v>7</v>
      </c>
      <c r="D67" s="16"/>
      <c r="E67" s="43"/>
      <c r="F67" s="41"/>
      <c r="G67" s="42"/>
      <c r="H67" s="48"/>
    </row>
    <row r="68" spans="1:8" ht="12.75" customHeight="1">
      <c r="A68" s="64" t="s">
        <v>184</v>
      </c>
      <c r="B68" s="65"/>
      <c r="C68" s="65"/>
      <c r="D68" s="65"/>
      <c r="E68" s="65"/>
      <c r="F68" s="66"/>
      <c r="G68" s="42"/>
    </row>
    <row r="69" spans="1:8" ht="24">
      <c r="A69" s="17" t="s">
        <v>185</v>
      </c>
      <c r="B69" s="17" t="s">
        <v>119</v>
      </c>
      <c r="C69" s="17"/>
      <c r="D69" s="37">
        <v>193783.10448000001</v>
      </c>
      <c r="E69" s="43">
        <f>SUM(E71:E94)</f>
        <v>201258.50784721601</v>
      </c>
      <c r="F69" s="47">
        <v>1.3</v>
      </c>
      <c r="G69" s="41">
        <f>E69/$C$4/12</f>
        <v>1.3526419111549493</v>
      </c>
      <c r="H69" s="45">
        <f>F69*1.0217</f>
        <v>1.3282100000000001</v>
      </c>
    </row>
    <row r="70" spans="1:8">
      <c r="A70" s="17" t="s">
        <v>56</v>
      </c>
      <c r="B70" s="17" t="s">
        <v>76</v>
      </c>
      <c r="C70" s="17"/>
      <c r="D70" s="16"/>
      <c r="E70" s="43"/>
      <c r="F70" s="41"/>
      <c r="G70" s="42"/>
    </row>
    <row r="71" spans="1:8" s="3" customFormat="1">
      <c r="A71" s="13" t="s">
        <v>186</v>
      </c>
      <c r="B71" s="15" t="s">
        <v>145</v>
      </c>
      <c r="C71" s="13" t="s">
        <v>7</v>
      </c>
      <c r="D71" s="16">
        <v>4264</v>
      </c>
      <c r="E71" s="43">
        <f>D71*1.0217+200</f>
        <v>4556.5288</v>
      </c>
      <c r="F71" s="44">
        <v>0.03</v>
      </c>
      <c r="G71" s="41">
        <f>E71/$C$4/12</f>
        <v>3.0624056047078685E-2</v>
      </c>
      <c r="H71" s="41">
        <f>F71*1.0217</f>
        <v>3.0651000000000001E-2</v>
      </c>
    </row>
    <row r="72" spans="1:8" s="3" customFormat="1">
      <c r="A72" s="13" t="s">
        <v>187</v>
      </c>
      <c r="B72" s="15" t="s">
        <v>2</v>
      </c>
      <c r="C72" s="13" t="s">
        <v>7</v>
      </c>
      <c r="D72" s="16">
        <v>483.25200000000007</v>
      </c>
      <c r="E72" s="43">
        <f t="shared" ref="E72:E94" si="0">D72*1.0217</f>
        <v>493.73856840000008</v>
      </c>
      <c r="F72" s="44">
        <v>0</v>
      </c>
      <c r="G72" s="41">
        <f>E72/$C$4/12</f>
        <v>3.3183763902218714E-3</v>
      </c>
      <c r="H72" s="41">
        <f t="shared" ref="H72:H107" si="1">F72*1.0217</f>
        <v>0</v>
      </c>
    </row>
    <row r="73" spans="1:8" s="3" customFormat="1" ht="22.8">
      <c r="A73" s="13" t="s">
        <v>188</v>
      </c>
      <c r="B73" s="15" t="s">
        <v>156</v>
      </c>
      <c r="C73" s="13" t="s">
        <v>7</v>
      </c>
      <c r="D73" s="16">
        <v>11644.776</v>
      </c>
      <c r="E73" s="43">
        <f>D73*1.0217+200</f>
        <v>12097.4676392</v>
      </c>
      <c r="F73" s="44">
        <v>0.08</v>
      </c>
      <c r="G73" s="41">
        <f t="shared" ref="G73:G107" si="2">E73/$C$4/12</f>
        <v>8.1306086995561508E-2</v>
      </c>
      <c r="H73" s="41">
        <f t="shared" si="1"/>
        <v>8.1736000000000003E-2</v>
      </c>
    </row>
    <row r="74" spans="1:8" s="3" customFormat="1" ht="22.8">
      <c r="A74" s="13" t="s">
        <v>189</v>
      </c>
      <c r="B74" s="15" t="s">
        <v>155</v>
      </c>
      <c r="C74" s="13" t="s">
        <v>7</v>
      </c>
      <c r="D74" s="16">
        <v>3075.2400000000002</v>
      </c>
      <c r="E74" s="43">
        <f t="shared" si="0"/>
        <v>3141.9727080000002</v>
      </c>
      <c r="F74" s="44">
        <v>0.02</v>
      </c>
      <c r="G74" s="41">
        <f t="shared" si="2"/>
        <v>2.1116940665048271E-2</v>
      </c>
      <c r="H74" s="41">
        <f t="shared" si="1"/>
        <v>2.0434000000000001E-2</v>
      </c>
    </row>
    <row r="75" spans="1:8" s="3" customFormat="1" ht="22.8">
      <c r="A75" s="13" t="s">
        <v>190</v>
      </c>
      <c r="B75" s="15" t="s">
        <v>157</v>
      </c>
      <c r="C75" s="13" t="s">
        <v>7</v>
      </c>
      <c r="D75" s="16">
        <v>4173.3119999999999</v>
      </c>
      <c r="E75" s="43">
        <f>D75*1.0217+200</f>
        <v>4463.8728704000005</v>
      </c>
      <c r="F75" s="44">
        <v>0.03</v>
      </c>
      <c r="G75" s="41">
        <f t="shared" si="2"/>
        <v>3.0001323149798507E-2</v>
      </c>
      <c r="H75" s="41">
        <f t="shared" si="1"/>
        <v>3.0651000000000001E-2</v>
      </c>
    </row>
    <row r="76" spans="1:8">
      <c r="A76" s="17" t="s">
        <v>57</v>
      </c>
      <c r="B76" s="17" t="s">
        <v>79</v>
      </c>
      <c r="C76" s="17"/>
      <c r="D76" s="16"/>
      <c r="E76" s="43"/>
      <c r="F76" s="44"/>
      <c r="G76" s="41">
        <f t="shared" si="2"/>
        <v>0</v>
      </c>
      <c r="H76" s="41">
        <f t="shared" si="1"/>
        <v>0</v>
      </c>
    </row>
    <row r="77" spans="1:8">
      <c r="A77" s="13" t="s">
        <v>191</v>
      </c>
      <c r="B77" s="10" t="s">
        <v>139</v>
      </c>
      <c r="C77" s="13" t="s">
        <v>7</v>
      </c>
      <c r="D77" s="16">
        <v>12698.400000000001</v>
      </c>
      <c r="E77" s="43">
        <f>D77*1.0217+200</f>
        <v>13173.955280000002</v>
      </c>
      <c r="F77" s="44">
        <v>0.09</v>
      </c>
      <c r="G77" s="41">
        <f t="shared" si="2"/>
        <v>8.8541072067058635E-2</v>
      </c>
      <c r="H77" s="41">
        <f t="shared" si="1"/>
        <v>9.1953000000000007E-2</v>
      </c>
    </row>
    <row r="78" spans="1:8" ht="23.4">
      <c r="A78" s="13" t="s">
        <v>192</v>
      </c>
      <c r="B78" s="10" t="s">
        <v>140</v>
      </c>
      <c r="C78" s="13" t="s">
        <v>143</v>
      </c>
      <c r="D78" s="16">
        <v>9959.0399999999991</v>
      </c>
      <c r="E78" s="43">
        <f t="shared" si="0"/>
        <v>10175.151168</v>
      </c>
      <c r="F78" s="44">
        <v>7.0000000000000007E-2</v>
      </c>
      <c r="G78" s="41">
        <f t="shared" si="2"/>
        <v>6.8386355783887534E-2</v>
      </c>
      <c r="H78" s="41">
        <f t="shared" si="1"/>
        <v>7.1519000000000013E-2</v>
      </c>
    </row>
    <row r="79" spans="1:8" s="3" customFormat="1" ht="34.200000000000003">
      <c r="A79" s="13" t="s">
        <v>228</v>
      </c>
      <c r="B79" s="14" t="s">
        <v>142</v>
      </c>
      <c r="C79" s="13" t="s">
        <v>154</v>
      </c>
      <c r="D79" s="16">
        <v>11385.088</v>
      </c>
      <c r="E79" s="43">
        <f t="shared" si="0"/>
        <v>11632.1444096</v>
      </c>
      <c r="F79" s="44">
        <v>0.08</v>
      </c>
      <c r="G79" s="41">
        <f t="shared" si="2"/>
        <v>7.817868776497218E-2</v>
      </c>
      <c r="H79" s="41">
        <f t="shared" si="1"/>
        <v>8.1736000000000003E-2</v>
      </c>
    </row>
    <row r="80" spans="1:8" ht="34.200000000000003">
      <c r="A80" s="13" t="s">
        <v>193</v>
      </c>
      <c r="B80" s="14" t="s">
        <v>153</v>
      </c>
      <c r="C80" s="13" t="s">
        <v>154</v>
      </c>
      <c r="D80" s="16">
        <v>2995.2000000000003</v>
      </c>
      <c r="E80" s="43">
        <f>D80*1.0217+400+99.99</f>
        <v>3560.1858400000001</v>
      </c>
      <c r="F80" s="44">
        <v>0.02</v>
      </c>
      <c r="G80" s="41">
        <f t="shared" si="2"/>
        <v>2.392771679664922E-2</v>
      </c>
      <c r="H80" s="41">
        <f t="shared" si="1"/>
        <v>2.0434000000000001E-2</v>
      </c>
    </row>
    <row r="81" spans="1:8" s="3" customFormat="1" ht="22.8">
      <c r="A81" s="13" t="s">
        <v>229</v>
      </c>
      <c r="B81" s="14" t="s">
        <v>54</v>
      </c>
      <c r="C81" s="13" t="s">
        <v>110</v>
      </c>
      <c r="D81" s="16">
        <v>16505.681920000003</v>
      </c>
      <c r="E81" s="43">
        <f>D81*1.0217+200</f>
        <v>17063.855217664004</v>
      </c>
      <c r="F81" s="44">
        <v>0.11</v>
      </c>
      <c r="G81" s="41">
        <f t="shared" si="2"/>
        <v>0.11468477024988376</v>
      </c>
      <c r="H81" s="41">
        <f t="shared" si="1"/>
        <v>0.112387</v>
      </c>
    </row>
    <row r="82" spans="1:8" ht="30" customHeight="1">
      <c r="A82" s="17" t="s">
        <v>58</v>
      </c>
      <c r="B82" s="17" t="s">
        <v>8</v>
      </c>
      <c r="C82" s="17"/>
      <c r="D82" s="16"/>
      <c r="E82" s="43"/>
      <c r="F82" s="44"/>
      <c r="G82" s="41"/>
      <c r="H82" s="41"/>
    </row>
    <row r="83" spans="1:8">
      <c r="A83" s="13" t="s">
        <v>194</v>
      </c>
      <c r="B83" s="10" t="s">
        <v>3</v>
      </c>
      <c r="C83" s="13" t="s">
        <v>7</v>
      </c>
      <c r="D83" s="16">
        <v>475.93000000000006</v>
      </c>
      <c r="E83" s="43">
        <f>D83*1.0217+200</f>
        <v>686.25768100000005</v>
      </c>
      <c r="F83" s="44">
        <v>0</v>
      </c>
      <c r="G83" s="41">
        <f t="shared" si="2"/>
        <v>4.612281543284056E-3</v>
      </c>
      <c r="H83" s="41">
        <f t="shared" si="1"/>
        <v>0</v>
      </c>
    </row>
    <row r="84" spans="1:8">
      <c r="A84" s="13" t="s">
        <v>223</v>
      </c>
      <c r="B84" s="14" t="s">
        <v>112</v>
      </c>
      <c r="C84" s="13" t="s">
        <v>226</v>
      </c>
      <c r="D84" s="16">
        <v>24840</v>
      </c>
      <c r="E84" s="43">
        <f>D84*1.0217+300</f>
        <v>25679.028000000002</v>
      </c>
      <c r="F84" s="44">
        <v>0.17</v>
      </c>
      <c r="G84" s="41">
        <f t="shared" si="2"/>
        <v>0.17258663935285626</v>
      </c>
      <c r="H84" s="41">
        <f t="shared" si="1"/>
        <v>0.17368900000000001</v>
      </c>
    </row>
    <row r="85" spans="1:8">
      <c r="A85" s="13" t="s">
        <v>195</v>
      </c>
      <c r="B85" s="5" t="s">
        <v>216</v>
      </c>
      <c r="C85" s="13" t="s">
        <v>7</v>
      </c>
      <c r="D85" s="16">
        <v>13944.65</v>
      </c>
      <c r="E85" s="43">
        <f>D85*1.0217-1000</f>
        <v>13247.248905</v>
      </c>
      <c r="F85" s="44">
        <v>0.09</v>
      </c>
      <c r="G85" s="41">
        <f t="shared" si="2"/>
        <v>8.9033672504455971E-2</v>
      </c>
      <c r="H85" s="41">
        <f t="shared" si="1"/>
        <v>9.1953000000000007E-2</v>
      </c>
    </row>
    <row r="86" spans="1:8">
      <c r="A86" s="13" t="s">
        <v>196</v>
      </c>
      <c r="B86" s="5" t="s">
        <v>49</v>
      </c>
      <c r="C86" s="13" t="s">
        <v>44</v>
      </c>
      <c r="D86" s="16">
        <v>44636.76</v>
      </c>
      <c r="E86" s="43">
        <f>D86*1.0217+170.32</f>
        <v>45775.697692000002</v>
      </c>
      <c r="F86" s="44">
        <v>0.3</v>
      </c>
      <c r="G86" s="41">
        <f t="shared" si="2"/>
        <v>0.30765470673946765</v>
      </c>
      <c r="H86" s="41">
        <f t="shared" si="1"/>
        <v>0.30651</v>
      </c>
    </row>
    <row r="87" spans="1:8" ht="22.8">
      <c r="A87" s="19" t="s">
        <v>197</v>
      </c>
      <c r="B87" s="5" t="s">
        <v>134</v>
      </c>
      <c r="C87" s="13" t="s">
        <v>7</v>
      </c>
      <c r="D87" s="16">
        <v>5496.8270400000001</v>
      </c>
      <c r="E87" s="43">
        <f>D87*1.0217+300</f>
        <v>5916.1081867680005</v>
      </c>
      <c r="F87" s="44">
        <v>0.04</v>
      </c>
      <c r="G87" s="41">
        <f t="shared" si="2"/>
        <v>3.9761677505948015E-2</v>
      </c>
      <c r="H87" s="41">
        <f t="shared" si="1"/>
        <v>4.0868000000000002E-2</v>
      </c>
    </row>
    <row r="88" spans="1:8" ht="22.8">
      <c r="A88" s="13" t="s">
        <v>198</v>
      </c>
      <c r="B88" s="5" t="s">
        <v>224</v>
      </c>
      <c r="C88" s="13" t="s">
        <v>225</v>
      </c>
      <c r="D88" s="16">
        <v>4236</v>
      </c>
      <c r="E88" s="43">
        <f>D88*1.0217+300</f>
        <v>4627.9211999999998</v>
      </c>
      <c r="F88" s="44">
        <v>0.03</v>
      </c>
      <c r="G88" s="41">
        <f t="shared" si="2"/>
        <v>3.1103878507311014E-2</v>
      </c>
      <c r="H88" s="41">
        <f t="shared" si="1"/>
        <v>3.0651000000000001E-2</v>
      </c>
    </row>
    <row r="89" spans="1:8" s="3" customFormat="1">
      <c r="A89" s="13" t="s">
        <v>199</v>
      </c>
      <c r="B89" s="5" t="s">
        <v>1</v>
      </c>
      <c r="C89" s="13" t="s">
        <v>7</v>
      </c>
      <c r="D89" s="16">
        <v>2748.4135200000001</v>
      </c>
      <c r="E89" s="43">
        <f>D89*1.0217+500</f>
        <v>3308.0540933840002</v>
      </c>
      <c r="F89" s="44">
        <v>0.02</v>
      </c>
      <c r="G89" s="41">
        <f t="shared" si="2"/>
        <v>2.2233160023603867E-2</v>
      </c>
      <c r="H89" s="41">
        <f t="shared" si="1"/>
        <v>2.0434000000000001E-2</v>
      </c>
    </row>
    <row r="90" spans="1:8" s="3" customFormat="1">
      <c r="A90" s="19" t="s">
        <v>200</v>
      </c>
      <c r="B90" s="20" t="s">
        <v>219</v>
      </c>
      <c r="C90" s="19" t="s">
        <v>220</v>
      </c>
      <c r="D90" s="22">
        <v>14878.92</v>
      </c>
      <c r="E90" s="43">
        <f>D90*1.0217+300</f>
        <v>15501.792564000001</v>
      </c>
      <c r="F90" s="49">
        <v>0.1</v>
      </c>
      <c r="G90" s="41">
        <f t="shared" si="2"/>
        <v>0.1041862753748256</v>
      </c>
      <c r="H90" s="41">
        <f t="shared" si="1"/>
        <v>0.10217000000000001</v>
      </c>
    </row>
    <row r="91" spans="1:8" s="1" customFormat="1">
      <c r="A91" s="17" t="s">
        <v>201</v>
      </c>
      <c r="B91" s="18" t="s">
        <v>91</v>
      </c>
      <c r="C91" s="18"/>
      <c r="D91" s="16"/>
      <c r="E91" s="43"/>
      <c r="F91" s="44"/>
      <c r="G91" s="41">
        <f t="shared" si="2"/>
        <v>0</v>
      </c>
      <c r="H91" s="41">
        <f t="shared" si="1"/>
        <v>0</v>
      </c>
    </row>
    <row r="92" spans="1:8" s="3" customFormat="1" ht="45.6">
      <c r="A92" s="13" t="s">
        <v>202</v>
      </c>
      <c r="B92" s="5" t="s">
        <v>4</v>
      </c>
      <c r="C92" s="13" t="s">
        <v>111</v>
      </c>
      <c r="D92" s="16">
        <v>3185.07</v>
      </c>
      <c r="E92" s="43">
        <f>D92*1.0217+400</f>
        <v>3654.1860190000002</v>
      </c>
      <c r="F92" s="44">
        <v>0.02</v>
      </c>
      <c r="G92" s="41">
        <f t="shared" si="2"/>
        <v>2.4559484283805545E-2</v>
      </c>
      <c r="H92" s="41">
        <f t="shared" si="1"/>
        <v>2.0434000000000001E-2</v>
      </c>
    </row>
    <row r="93" spans="1:8" s="3" customFormat="1" ht="22.8">
      <c r="A93" s="13" t="s">
        <v>203</v>
      </c>
      <c r="B93" s="14" t="s">
        <v>5</v>
      </c>
      <c r="C93" s="8" t="s">
        <v>6</v>
      </c>
      <c r="D93" s="16">
        <v>1078.2720000000002</v>
      </c>
      <c r="E93" s="43">
        <f>D93*1.0217+300</f>
        <v>1401.6705024000003</v>
      </c>
      <c r="F93" s="44">
        <v>0.01</v>
      </c>
      <c r="G93" s="41">
        <f t="shared" si="2"/>
        <v>9.4205123920284555E-3</v>
      </c>
      <c r="H93" s="41">
        <f t="shared" si="1"/>
        <v>1.0217E-2</v>
      </c>
    </row>
    <row r="94" spans="1:8" s="3" customFormat="1" ht="22.8">
      <c r="A94" s="13" t="s">
        <v>218</v>
      </c>
      <c r="B94" s="5" t="s">
        <v>55</v>
      </c>
      <c r="C94" s="8" t="s">
        <v>6</v>
      </c>
      <c r="D94" s="16">
        <v>1078.2720000000002</v>
      </c>
      <c r="E94" s="43">
        <f t="shared" si="0"/>
        <v>1101.6705024000003</v>
      </c>
      <c r="F94" s="44">
        <v>0.01</v>
      </c>
      <c r="G94" s="41">
        <f t="shared" si="2"/>
        <v>7.4042370172028625E-3</v>
      </c>
      <c r="H94" s="41">
        <f t="shared" si="1"/>
        <v>1.0217E-2</v>
      </c>
    </row>
    <row r="95" spans="1:8" s="3" customFormat="1">
      <c r="A95" s="17" t="s">
        <v>221</v>
      </c>
      <c r="B95" s="18" t="s">
        <v>222</v>
      </c>
      <c r="C95" s="18"/>
      <c r="D95" s="23"/>
      <c r="E95" s="43"/>
      <c r="F95" s="47"/>
      <c r="G95" s="41"/>
      <c r="H95" s="41"/>
    </row>
    <row r="96" spans="1:8">
      <c r="A96" s="12" t="s">
        <v>204</v>
      </c>
      <c r="B96" s="5" t="s">
        <v>152</v>
      </c>
      <c r="C96" s="8" t="s">
        <v>44</v>
      </c>
      <c r="D96" s="16">
        <v>42549.18</v>
      </c>
      <c r="E96" s="43">
        <f>D96*1.0217+1000</f>
        <v>44472.497206</v>
      </c>
      <c r="F96" s="44">
        <v>0.28999999999999998</v>
      </c>
      <c r="G96" s="41">
        <f t="shared" si="2"/>
        <v>0.29889600324485915</v>
      </c>
      <c r="H96" s="41">
        <f t="shared" si="1"/>
        <v>0.29629299999999997</v>
      </c>
    </row>
    <row r="97" spans="1:8">
      <c r="A97" s="12" t="s">
        <v>205</v>
      </c>
      <c r="B97" s="5" t="s">
        <v>214</v>
      </c>
      <c r="C97" s="8" t="s">
        <v>7</v>
      </c>
      <c r="D97" s="16">
        <v>1000</v>
      </c>
      <c r="E97" s="43">
        <f>D97*1.0217+1200</f>
        <v>2221.6999999999998</v>
      </c>
      <c r="F97" s="44">
        <v>0.01</v>
      </c>
      <c r="G97" s="41">
        <f t="shared" si="2"/>
        <v>1.4931863334166726E-2</v>
      </c>
      <c r="H97" s="41">
        <f t="shared" si="1"/>
        <v>1.0217E-2</v>
      </c>
    </row>
    <row r="98" spans="1:8">
      <c r="A98" s="12" t="s">
        <v>206</v>
      </c>
      <c r="B98" s="5" t="s">
        <v>215</v>
      </c>
      <c r="C98" s="8" t="s">
        <v>7</v>
      </c>
      <c r="D98" s="16">
        <v>16000</v>
      </c>
      <c r="E98" s="43">
        <f>D98*1.0217+500</f>
        <v>16847.2</v>
      </c>
      <c r="F98" s="44">
        <v>0.11</v>
      </c>
      <c r="G98" s="41">
        <f t="shared" si="2"/>
        <v>0.11322864831587238</v>
      </c>
      <c r="H98" s="41">
        <f t="shared" si="1"/>
        <v>0.112387</v>
      </c>
    </row>
    <row r="99" spans="1:8">
      <c r="A99" s="12" t="s">
        <v>207</v>
      </c>
      <c r="B99" s="5" t="s">
        <v>108</v>
      </c>
      <c r="C99" s="8" t="s">
        <v>44</v>
      </c>
      <c r="D99" s="16">
        <v>3100.7362361733194</v>
      </c>
      <c r="E99" s="43">
        <f>D99*1.0217+500</f>
        <v>3668.0222124982806</v>
      </c>
      <c r="F99" s="44">
        <v>0.02</v>
      </c>
      <c r="G99" s="41">
        <f t="shared" si="2"/>
        <v>2.4652476204578559E-2</v>
      </c>
      <c r="H99" s="41">
        <f t="shared" si="1"/>
        <v>2.0434000000000001E-2</v>
      </c>
    </row>
    <row r="100" spans="1:8" ht="22.8">
      <c r="A100" s="6" t="s">
        <v>208</v>
      </c>
      <c r="B100" s="5" t="s">
        <v>149</v>
      </c>
      <c r="C100" s="8" t="s">
        <v>6</v>
      </c>
      <c r="D100" s="16">
        <v>1250</v>
      </c>
      <c r="E100" s="43">
        <f>D100*1.0217+800</f>
        <v>2077.125</v>
      </c>
      <c r="F100" s="44">
        <v>0.01</v>
      </c>
      <c r="G100" s="41">
        <f t="shared" si="2"/>
        <v>1.3960186626448693E-2</v>
      </c>
      <c r="H100" s="41">
        <f t="shared" si="1"/>
        <v>1.0217E-2</v>
      </c>
    </row>
    <row r="101" spans="1:8" ht="22.8">
      <c r="A101" s="6" t="s">
        <v>209</v>
      </c>
      <c r="B101" s="5" t="s">
        <v>59</v>
      </c>
      <c r="C101" s="8" t="s">
        <v>6</v>
      </c>
      <c r="D101" s="16">
        <v>11645.59</v>
      </c>
      <c r="E101" s="43">
        <f>D101*1.0217+600</f>
        <v>12498.299303000002</v>
      </c>
      <c r="F101" s="44">
        <v>0.08</v>
      </c>
      <c r="G101" s="41">
        <f t="shared" si="2"/>
        <v>8.4000043706129221E-2</v>
      </c>
      <c r="H101" s="41">
        <f t="shared" si="1"/>
        <v>8.1736000000000003E-2</v>
      </c>
    </row>
    <row r="102" spans="1:8">
      <c r="A102" s="6" t="s">
        <v>210</v>
      </c>
      <c r="B102" s="5" t="s">
        <v>60</v>
      </c>
      <c r="C102" s="8" t="s">
        <v>44</v>
      </c>
      <c r="D102" s="16">
        <v>17643.060000000001</v>
      </c>
      <c r="E102" s="43">
        <f>D102*1.0217+500</f>
        <v>18525.914402000002</v>
      </c>
      <c r="F102" s="44">
        <v>0.12</v>
      </c>
      <c r="G102" s="41">
        <f t="shared" si="2"/>
        <v>0.12451115001626463</v>
      </c>
      <c r="H102" s="41">
        <f t="shared" si="1"/>
        <v>0.122604</v>
      </c>
    </row>
    <row r="103" spans="1:8">
      <c r="A103" s="28" t="s">
        <v>211</v>
      </c>
      <c r="B103" s="29" t="s">
        <v>158</v>
      </c>
      <c r="C103" s="30" t="s">
        <v>44</v>
      </c>
      <c r="D103" s="26">
        <v>314933.45</v>
      </c>
      <c r="E103" s="50">
        <f>D103*1.0217+1400</f>
        <v>323167.50586500001</v>
      </c>
      <c r="F103" s="51">
        <v>2.12</v>
      </c>
      <c r="G103" s="41">
        <f t="shared" si="2"/>
        <v>2.171982280064682</v>
      </c>
      <c r="H103" s="41">
        <f t="shared" si="1"/>
        <v>2.166004</v>
      </c>
    </row>
    <row r="104" spans="1:8" ht="13.8" thickBot="1">
      <c r="A104" s="28" t="s">
        <v>231</v>
      </c>
      <c r="B104" s="29" t="s">
        <v>230</v>
      </c>
      <c r="C104" s="30" t="s">
        <v>44</v>
      </c>
      <c r="D104" s="26">
        <v>44636.76</v>
      </c>
      <c r="E104" s="50">
        <f>D104*1.0217+1200</f>
        <v>46805.377692000002</v>
      </c>
      <c r="F104" s="51">
        <v>0.3</v>
      </c>
      <c r="G104" s="52">
        <f t="shared" si="2"/>
        <v>0.3145751014993024</v>
      </c>
      <c r="H104" s="52">
        <f t="shared" si="1"/>
        <v>0.30651</v>
      </c>
    </row>
    <row r="105" spans="1:8" s="1" customFormat="1" ht="13.8" thickBot="1">
      <c r="A105" s="67" t="s">
        <v>0</v>
      </c>
      <c r="B105" s="68"/>
      <c r="C105" s="69"/>
      <c r="D105" s="21">
        <v>1551329.8295161733</v>
      </c>
      <c r="E105" s="53">
        <f>E6+E16+E24+E41+E69+E96+E97+E98+E99+E100+E101+E102+E103+E104</f>
        <v>1585993.6778806741</v>
      </c>
      <c r="F105" s="54">
        <v>10.43</v>
      </c>
      <c r="G105" s="55">
        <f>E105/$C$4/12</f>
        <v>10.659333324466251</v>
      </c>
      <c r="H105" s="56">
        <f>F105*1.0217</f>
        <v>10.656331</v>
      </c>
    </row>
    <row r="106" spans="1:8" ht="13.8" thickBot="1">
      <c r="A106" s="32" t="s">
        <v>212</v>
      </c>
      <c r="B106" s="33" t="s">
        <v>171</v>
      </c>
      <c r="C106" s="34" t="s">
        <v>44</v>
      </c>
      <c r="D106" s="31">
        <v>611523.61200000008</v>
      </c>
      <c r="E106" s="57">
        <f>D106*1.0217+500</f>
        <v>625293.6743804001</v>
      </c>
      <c r="F106" s="58">
        <v>4.1100000000000003</v>
      </c>
      <c r="G106" s="59">
        <f t="shared" si="2"/>
        <v>4.2025474589580432</v>
      </c>
      <c r="H106" s="59">
        <f t="shared" si="1"/>
        <v>4.1991870000000002</v>
      </c>
    </row>
    <row r="107" spans="1:8" ht="13.8" thickBot="1">
      <c r="A107" s="61" t="s">
        <v>217</v>
      </c>
      <c r="B107" s="62"/>
      <c r="C107" s="62"/>
      <c r="D107" s="21">
        <v>2162853.4415161735</v>
      </c>
      <c r="E107" s="53">
        <f>E105+E106</f>
        <v>2211287.3522610744</v>
      </c>
      <c r="F107" s="60">
        <v>14.54</v>
      </c>
      <c r="G107" s="55">
        <f t="shared" si="2"/>
        <v>14.861880783424297</v>
      </c>
      <c r="H107" s="56">
        <f t="shared" si="1"/>
        <v>14.855518</v>
      </c>
    </row>
  </sheetData>
  <mergeCells count="8">
    <mergeCell ref="A107:C107"/>
    <mergeCell ref="A1:F1"/>
    <mergeCell ref="A5:F5"/>
    <mergeCell ref="A15:F15"/>
    <mergeCell ref="A23:F23"/>
    <mergeCell ref="A40:F40"/>
    <mergeCell ref="A68:F68"/>
    <mergeCell ref="A105:C10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договора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Sapognikova</cp:lastModifiedBy>
  <cp:lastPrinted>2016-07-08T11:50:13Z</cp:lastPrinted>
  <dcterms:created xsi:type="dcterms:W3CDTF">2011-09-20T07:13:12Z</dcterms:created>
  <dcterms:modified xsi:type="dcterms:W3CDTF">2022-05-23T11:44:18Z</dcterms:modified>
</cp:coreProperties>
</file>