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перечень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52" i="1"/>
  <c r="H52" i="1"/>
  <c r="G30" i="1" l="1"/>
  <c r="G31" i="1"/>
  <c r="G32" i="1"/>
  <c r="G33" i="1"/>
  <c r="G34" i="1"/>
  <c r="G35" i="1"/>
  <c r="G36" i="1"/>
  <c r="G37" i="1"/>
  <c r="G38" i="1"/>
  <c r="G39" i="1"/>
  <c r="G40" i="1"/>
  <c r="G41" i="1"/>
  <c r="G43" i="1"/>
  <c r="G45" i="1"/>
  <c r="G46" i="1"/>
  <c r="G47" i="1"/>
  <c r="G48" i="1"/>
  <c r="G49" i="1"/>
  <c r="G50" i="1"/>
  <c r="G51" i="1"/>
  <c r="G53" i="1"/>
  <c r="G54" i="1"/>
  <c r="G29" i="1"/>
  <c r="G27" i="1"/>
  <c r="G6" i="1"/>
  <c r="E54" i="1" l="1"/>
  <c r="E51" i="1"/>
  <c r="F51" i="1" s="1"/>
  <c r="F50" i="1"/>
  <c r="E50" i="1"/>
  <c r="D50" i="1"/>
  <c r="E49" i="1"/>
  <c r="F49" i="1" s="1"/>
  <c r="D49" i="1"/>
  <c r="E48" i="1"/>
  <c r="F48" i="1" s="1"/>
  <c r="D48" i="1"/>
  <c r="E47" i="1"/>
  <c r="F47" i="1" s="1"/>
  <c r="D47" i="1"/>
  <c r="E46" i="1"/>
  <c r="F46" i="1" s="1"/>
  <c r="D46" i="1"/>
  <c r="E45" i="1"/>
  <c r="F45" i="1" s="1"/>
  <c r="D45" i="1"/>
  <c r="E43" i="1"/>
  <c r="F43" i="1" s="1"/>
  <c r="D43" i="1"/>
  <c r="E41" i="1"/>
  <c r="F41" i="1" s="1"/>
  <c r="D41" i="1"/>
  <c r="E40" i="1"/>
  <c r="F40" i="1" s="1"/>
  <c r="D40" i="1"/>
  <c r="E39" i="1"/>
  <c r="F39" i="1" s="1"/>
  <c r="E38" i="1"/>
  <c r="F38" i="1" s="1"/>
  <c r="E37" i="1"/>
  <c r="F37" i="1" s="1"/>
  <c r="D37" i="1"/>
  <c r="E36" i="1"/>
  <c r="F36" i="1" s="1"/>
  <c r="E35" i="1"/>
  <c r="F35" i="1" s="1"/>
  <c r="D35" i="1"/>
  <c r="E34" i="1"/>
  <c r="F34" i="1" s="1"/>
  <c r="D34" i="1"/>
  <c r="E33" i="1"/>
  <c r="F33" i="1" s="1"/>
  <c r="D33" i="1"/>
  <c r="E32" i="1"/>
  <c r="F32" i="1" s="1"/>
  <c r="E31" i="1"/>
  <c r="F31" i="1" s="1"/>
  <c r="F30" i="1"/>
  <c r="E29" i="1"/>
  <c r="F29" i="1" s="1"/>
  <c r="E6" i="1"/>
  <c r="F6" i="1" s="1"/>
  <c r="C4" i="1"/>
  <c r="E27" i="1" l="1"/>
  <c r="E52" i="1" s="1"/>
  <c r="D51" i="1"/>
  <c r="D36" i="1"/>
  <c r="D6" i="1"/>
  <c r="D29" i="1"/>
  <c r="D31" i="1"/>
  <c r="F27" i="1"/>
  <c r="D32" i="1"/>
  <c r="H27" i="1" l="1"/>
  <c r="D27" i="1"/>
  <c r="D52" i="1" s="1"/>
</calcChain>
</file>

<file path=xl/sharedStrings.xml><?xml version="1.0" encoding="utf-8"?>
<sst xmlns="http://schemas.openxmlformats.org/spreadsheetml/2006/main" count="137" uniqueCount="111">
  <si>
    <t>№</t>
  </si>
  <si>
    <t>Вид работ</t>
  </si>
  <si>
    <t>Периодичность</t>
  </si>
  <si>
    <t>Годовая плата (рублей)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</si>
  <si>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</si>
  <si>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</si>
  <si>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</si>
  <si>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</si>
  <si>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</si>
  <si>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</si>
  <si>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</si>
  <si>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</si>
  <si>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</si>
  <si>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</si>
  <si>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</si>
  <si>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</si>
  <si>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</si>
  <si>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</si>
  <si>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</si>
  <si>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</si>
  <si>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</si>
  <si>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</si>
  <si>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</si>
  <si>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</si>
  <si>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</si>
  <si>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</si>
  <si>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</si>
  <si>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</si>
  <si>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</si>
  <si>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</si>
  <si>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</si>
  <si>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</si>
  <si>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</si>
  <si>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</si>
  <si>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</si>
  <si>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</si>
  <si>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</si>
  <si>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</si>
  <si>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</si>
  <si>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</si>
  <si>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</si>
  <si>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</si>
  <si>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</si>
  <si>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</si>
  <si>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</si>
  <si>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</si>
  <si>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</si>
  <si>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</si>
  <si>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</si>
  <si>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</si>
  <si>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</si>
  <si>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</si>
  <si>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</si>
  <si>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</si>
  <si>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</si>
  <si>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Общие и частичные осмотры и обследования</t>
  </si>
  <si>
    <t>2.1.1</t>
  </si>
  <si>
    <t>Общие и частичные осмотры линий электрических сетей, арматуры, электрооборудования на лестничных площадках.</t>
  </si>
  <si>
    <t>12 раз в год</t>
  </si>
  <si>
    <t>2.2.</t>
  </si>
  <si>
    <t>Техническое обслуживание внутридомовых инженерных сетей и МОП</t>
  </si>
  <si>
    <t>2.2.1.</t>
  </si>
  <si>
    <t>Ремонт электрощитов</t>
  </si>
  <si>
    <t>2.2.2.</t>
  </si>
  <si>
    <t>Ревизия вентилей в местах общего пользования</t>
  </si>
  <si>
    <t>2.2.3.</t>
  </si>
  <si>
    <t>Проверка и прочистка дымоходов и вентканалов</t>
  </si>
  <si>
    <t>3 раза в год</t>
  </si>
  <si>
    <t>2.2.4.</t>
  </si>
  <si>
    <t>Аварийное обслуживание</t>
  </si>
  <si>
    <t>Постоянно</t>
  </si>
  <si>
    <t>2.2.5.</t>
  </si>
  <si>
    <t>Очистка тех. этажей от мусора со сбором его в тару и отноской в установленное место</t>
  </si>
  <si>
    <t>2.2.6.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</si>
  <si>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</si>
  <si>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</si>
  <si>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2.2.7.</t>
  </si>
  <si>
    <t>Очистка кровли от мусора и грязи</t>
  </si>
  <si>
    <t>2.2.8.</t>
  </si>
  <si>
    <t>Удаление с крыш снега и наледи</t>
  </si>
  <si>
    <t>2.2.9.</t>
  </si>
  <si>
    <t>Проверка заземления оболочки электрокабеля, замеры сопротивления изоляции проводов</t>
  </si>
  <si>
    <t>1 раз в 3 года</t>
  </si>
  <si>
    <t>2.2.10.</t>
  </si>
  <si>
    <t>Техобслуживание вводных и внутренних газопроводов</t>
  </si>
  <si>
    <t>2.2.11.</t>
  </si>
  <si>
    <t>Материальные затраты на техническое обслуживание</t>
  </si>
  <si>
    <t>2.3.</t>
  </si>
  <si>
    <t>Мелкий ремонт</t>
  </si>
  <si>
    <t>2.3.1.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</si>
  <si>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</si>
  <si>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</si>
  <si>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</si>
  <si>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</si>
  <si>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</si>
  <si>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</si>
  <si>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</si>
  <si>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</si>
  <si>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</si>
  <si>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</si>
  <si>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</si>
  <si>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</si>
  <si>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</si>
  <si>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</si>
  <si>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</si>
  <si>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</si>
  <si>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</si>
  <si>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rPr>
        <b/>
        <sz val="10"/>
        <rFont val="Arial"/>
        <family val="2"/>
        <charset val="204"/>
      </rPr>
      <t>ПЕРЕЧЕНЬ</t>
    </r>
    <r>
      <rPr>
        <sz val="11"/>
        <color theme="1"/>
        <rFont val="Arial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Гайдара 16</t>
    </r>
  </si>
  <si>
    <t>Тариф с 01.09.2022 г, рост на 2,17%</t>
  </si>
  <si>
    <r>
      <t>Площадь, м</t>
    </r>
    <r>
      <rPr>
        <b/>
        <vertAlign val="superscript"/>
        <sz val="10"/>
        <rFont val="Arial Cyr"/>
        <charset val="204"/>
      </rPr>
      <t>2</t>
    </r>
  </si>
  <si>
    <r>
      <t>Стоимость на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>общей площади (рублей в месяц)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</si>
</sst>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10"/>
      <name val="Arial Cyr"/>
      <charset val="204"/>
    </font>
    <font>
      <b/>
      <vertAlign val="superscript"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Font="1"/>
    <xf numFmtId="4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2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9.2021%20&#1075;/&#1058;&#1072;&#1088;&#1080;&#1092;%20&#1043;&#1072;&#1081;&#1076;&#1072;&#1088;&#1072;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  <sheetName val="Лист1"/>
    </sheetNames>
    <sheetDataSet>
      <sheetData sheetId="0">
        <row r="8">
          <cell r="D8">
            <v>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I18">
            <v>371.21184</v>
          </cell>
        </row>
        <row r="19">
          <cell r="I19">
            <v>556.81776000000002</v>
          </cell>
        </row>
        <row r="24">
          <cell r="I24">
            <v>513.47519999999997</v>
          </cell>
        </row>
      </sheetData>
      <sheetData sheetId="9"/>
      <sheetData sheetId="10">
        <row r="8">
          <cell r="H8">
            <v>220.12655999999998</v>
          </cell>
        </row>
        <row r="13">
          <cell r="H13">
            <v>3800</v>
          </cell>
        </row>
        <row r="18">
          <cell r="H18">
            <v>1058.4000000000001</v>
          </cell>
        </row>
        <row r="19">
          <cell r="H19">
            <v>221.89</v>
          </cell>
        </row>
        <row r="25">
          <cell r="H25">
            <v>197.40227797766499</v>
          </cell>
        </row>
        <row r="27">
          <cell r="H27">
            <v>4173.99</v>
          </cell>
        </row>
        <row r="28">
          <cell r="H28">
            <v>345.43</v>
          </cell>
        </row>
        <row r="29">
          <cell r="H29">
            <v>872.2</v>
          </cell>
        </row>
        <row r="30">
          <cell r="H30">
            <v>4946.6397461782526</v>
          </cell>
        </row>
        <row r="31">
          <cell r="H31">
            <v>610.61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15" zoomScaleNormal="115" workbookViewId="0">
      <selection activeCell="G3" sqref="G3"/>
    </sheetView>
  </sheetViews>
  <sheetFormatPr defaultColWidth="8.6640625" defaultRowHeight="14.4"/>
  <cols>
    <col min="1" max="1" width="7.5546875" style="1" customWidth="1"/>
    <col min="2" max="2" width="49.44140625" customWidth="1"/>
    <col min="3" max="3" width="16.88671875" customWidth="1"/>
    <col min="4" max="4" width="15.5546875" hidden="1" customWidth="1"/>
    <col min="5" max="5" width="15.33203125" hidden="1" customWidth="1"/>
    <col min="6" max="6" width="15.33203125" style="65" customWidth="1"/>
    <col min="7" max="7" width="13.5546875" style="50" customWidth="1"/>
    <col min="8" max="8" width="12.44140625" style="40" hidden="1" customWidth="1"/>
    <col min="9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0" hidden="1" customWidth="1"/>
    <col min="261" max="261" width="15.33203125" customWidth="1"/>
    <col min="262" max="262" width="12.88671875" customWidth="1"/>
    <col min="263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0" hidden="1" customWidth="1"/>
    <col min="517" max="517" width="15.33203125" customWidth="1"/>
    <col min="518" max="518" width="12.88671875" customWidth="1"/>
    <col min="519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0" hidden="1" customWidth="1"/>
    <col min="773" max="773" width="15.33203125" customWidth="1"/>
    <col min="774" max="774" width="12.88671875" customWidth="1"/>
    <col min="775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0" hidden="1" customWidth="1"/>
    <col min="1029" max="1029" width="15.33203125" customWidth="1"/>
    <col min="1030" max="1030" width="12.88671875" customWidth="1"/>
    <col min="1031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0" hidden="1" customWidth="1"/>
    <col min="1285" max="1285" width="15.33203125" customWidth="1"/>
    <col min="1286" max="1286" width="12.88671875" customWidth="1"/>
    <col min="1287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0" hidden="1" customWidth="1"/>
    <col min="1541" max="1541" width="15.33203125" customWidth="1"/>
    <col min="1542" max="1542" width="12.88671875" customWidth="1"/>
    <col min="1543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0" hidden="1" customWidth="1"/>
    <col min="1797" max="1797" width="15.33203125" customWidth="1"/>
    <col min="1798" max="1798" width="12.88671875" customWidth="1"/>
    <col min="1799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0" hidden="1" customWidth="1"/>
    <col min="2053" max="2053" width="15.33203125" customWidth="1"/>
    <col min="2054" max="2054" width="12.88671875" customWidth="1"/>
    <col min="2055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0" hidden="1" customWidth="1"/>
    <col min="2309" max="2309" width="15.33203125" customWidth="1"/>
    <col min="2310" max="2310" width="12.88671875" customWidth="1"/>
    <col min="2311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0" hidden="1" customWidth="1"/>
    <col min="2565" max="2565" width="15.33203125" customWidth="1"/>
    <col min="2566" max="2566" width="12.88671875" customWidth="1"/>
    <col min="2567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0" hidden="1" customWidth="1"/>
    <col min="2821" max="2821" width="15.33203125" customWidth="1"/>
    <col min="2822" max="2822" width="12.88671875" customWidth="1"/>
    <col min="2823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0" hidden="1" customWidth="1"/>
    <col min="3077" max="3077" width="15.33203125" customWidth="1"/>
    <col min="3078" max="3078" width="12.88671875" customWidth="1"/>
    <col min="3079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0" hidden="1" customWidth="1"/>
    <col min="3333" max="3333" width="15.33203125" customWidth="1"/>
    <col min="3334" max="3334" width="12.88671875" customWidth="1"/>
    <col min="3335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0" hidden="1" customWidth="1"/>
    <col min="3589" max="3589" width="15.33203125" customWidth="1"/>
    <col min="3590" max="3590" width="12.88671875" customWidth="1"/>
    <col min="3591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0" hidden="1" customWidth="1"/>
    <col min="3845" max="3845" width="15.33203125" customWidth="1"/>
    <col min="3846" max="3846" width="12.88671875" customWidth="1"/>
    <col min="3847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0" hidden="1" customWidth="1"/>
    <col min="4101" max="4101" width="15.33203125" customWidth="1"/>
    <col min="4102" max="4102" width="12.88671875" customWidth="1"/>
    <col min="4103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0" hidden="1" customWidth="1"/>
    <col min="4357" max="4357" width="15.33203125" customWidth="1"/>
    <col min="4358" max="4358" width="12.88671875" customWidth="1"/>
    <col min="4359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0" hidden="1" customWidth="1"/>
    <col min="4613" max="4613" width="15.33203125" customWidth="1"/>
    <col min="4614" max="4614" width="12.88671875" customWidth="1"/>
    <col min="4615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0" hidden="1" customWidth="1"/>
    <col min="4869" max="4869" width="15.33203125" customWidth="1"/>
    <col min="4870" max="4870" width="12.88671875" customWidth="1"/>
    <col min="4871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0" hidden="1" customWidth="1"/>
    <col min="5125" max="5125" width="15.33203125" customWidth="1"/>
    <col min="5126" max="5126" width="12.88671875" customWidth="1"/>
    <col min="5127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0" hidden="1" customWidth="1"/>
    <col min="5381" max="5381" width="15.33203125" customWidth="1"/>
    <col min="5382" max="5382" width="12.88671875" customWidth="1"/>
    <col min="5383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0" hidden="1" customWidth="1"/>
    <col min="5637" max="5637" width="15.33203125" customWidth="1"/>
    <col min="5638" max="5638" width="12.88671875" customWidth="1"/>
    <col min="5639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0" hidden="1" customWidth="1"/>
    <col min="5893" max="5893" width="15.33203125" customWidth="1"/>
    <col min="5894" max="5894" width="12.88671875" customWidth="1"/>
    <col min="5895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0" hidden="1" customWidth="1"/>
    <col min="6149" max="6149" width="15.33203125" customWidth="1"/>
    <col min="6150" max="6150" width="12.88671875" customWidth="1"/>
    <col min="6151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0" hidden="1" customWidth="1"/>
    <col min="6405" max="6405" width="15.33203125" customWidth="1"/>
    <col min="6406" max="6406" width="12.88671875" customWidth="1"/>
    <col min="6407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0" hidden="1" customWidth="1"/>
    <col min="6661" max="6661" width="15.33203125" customWidth="1"/>
    <col min="6662" max="6662" width="12.88671875" customWidth="1"/>
    <col min="6663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0" hidden="1" customWidth="1"/>
    <col min="6917" max="6917" width="15.33203125" customWidth="1"/>
    <col min="6918" max="6918" width="12.88671875" customWidth="1"/>
    <col min="6919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0" hidden="1" customWidth="1"/>
    <col min="7173" max="7173" width="15.33203125" customWidth="1"/>
    <col min="7174" max="7174" width="12.88671875" customWidth="1"/>
    <col min="7175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0" hidden="1" customWidth="1"/>
    <col min="7429" max="7429" width="15.33203125" customWidth="1"/>
    <col min="7430" max="7430" width="12.88671875" customWidth="1"/>
    <col min="7431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0" hidden="1" customWidth="1"/>
    <col min="7685" max="7685" width="15.33203125" customWidth="1"/>
    <col min="7686" max="7686" width="12.88671875" customWidth="1"/>
    <col min="7687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0" hidden="1" customWidth="1"/>
    <col min="7941" max="7941" width="15.33203125" customWidth="1"/>
    <col min="7942" max="7942" width="12.88671875" customWidth="1"/>
    <col min="7943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0" hidden="1" customWidth="1"/>
    <col min="8197" max="8197" width="15.33203125" customWidth="1"/>
    <col min="8198" max="8198" width="12.88671875" customWidth="1"/>
    <col min="8199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0" hidden="1" customWidth="1"/>
    <col min="8453" max="8453" width="15.33203125" customWidth="1"/>
    <col min="8454" max="8454" width="12.88671875" customWidth="1"/>
    <col min="8455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0" hidden="1" customWidth="1"/>
    <col min="8709" max="8709" width="15.33203125" customWidth="1"/>
    <col min="8710" max="8710" width="12.88671875" customWidth="1"/>
    <col min="8711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0" hidden="1" customWidth="1"/>
    <col min="8965" max="8965" width="15.33203125" customWidth="1"/>
    <col min="8966" max="8966" width="12.88671875" customWidth="1"/>
    <col min="8967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0" hidden="1" customWidth="1"/>
    <col min="9221" max="9221" width="15.33203125" customWidth="1"/>
    <col min="9222" max="9222" width="12.88671875" customWidth="1"/>
    <col min="9223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0" hidden="1" customWidth="1"/>
    <col min="9477" max="9477" width="15.33203125" customWidth="1"/>
    <col min="9478" max="9478" width="12.88671875" customWidth="1"/>
    <col min="9479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0" hidden="1" customWidth="1"/>
    <col min="9733" max="9733" width="15.33203125" customWidth="1"/>
    <col min="9734" max="9734" width="12.88671875" customWidth="1"/>
    <col min="9735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0" hidden="1" customWidth="1"/>
    <col min="9989" max="9989" width="15.33203125" customWidth="1"/>
    <col min="9990" max="9990" width="12.88671875" customWidth="1"/>
    <col min="9991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0" hidden="1" customWidth="1"/>
    <col min="10245" max="10245" width="15.33203125" customWidth="1"/>
    <col min="10246" max="10246" width="12.88671875" customWidth="1"/>
    <col min="10247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0" hidden="1" customWidth="1"/>
    <col min="10501" max="10501" width="15.33203125" customWidth="1"/>
    <col min="10502" max="10502" width="12.88671875" customWidth="1"/>
    <col min="10503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0" hidden="1" customWidth="1"/>
    <col min="10757" max="10757" width="15.33203125" customWidth="1"/>
    <col min="10758" max="10758" width="12.88671875" customWidth="1"/>
    <col min="10759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0" hidden="1" customWidth="1"/>
    <col min="11013" max="11013" width="15.33203125" customWidth="1"/>
    <col min="11014" max="11014" width="12.88671875" customWidth="1"/>
    <col min="11015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0" hidden="1" customWidth="1"/>
    <col min="11269" max="11269" width="15.33203125" customWidth="1"/>
    <col min="11270" max="11270" width="12.88671875" customWidth="1"/>
    <col min="11271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0" hidden="1" customWidth="1"/>
    <col min="11525" max="11525" width="15.33203125" customWidth="1"/>
    <col min="11526" max="11526" width="12.88671875" customWidth="1"/>
    <col min="11527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0" hidden="1" customWidth="1"/>
    <col min="11781" max="11781" width="15.33203125" customWidth="1"/>
    <col min="11782" max="11782" width="12.88671875" customWidth="1"/>
    <col min="11783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0" hidden="1" customWidth="1"/>
    <col min="12037" max="12037" width="15.33203125" customWidth="1"/>
    <col min="12038" max="12038" width="12.88671875" customWidth="1"/>
    <col min="12039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0" hidden="1" customWidth="1"/>
    <col min="12293" max="12293" width="15.33203125" customWidth="1"/>
    <col min="12294" max="12294" width="12.88671875" customWidth="1"/>
    <col min="12295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0" hidden="1" customWidth="1"/>
    <col min="12549" max="12549" width="15.33203125" customWidth="1"/>
    <col min="12550" max="12550" width="12.88671875" customWidth="1"/>
    <col min="12551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0" hidden="1" customWidth="1"/>
    <col min="12805" max="12805" width="15.33203125" customWidth="1"/>
    <col min="12806" max="12806" width="12.88671875" customWidth="1"/>
    <col min="12807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0" hidden="1" customWidth="1"/>
    <col min="13061" max="13061" width="15.33203125" customWidth="1"/>
    <col min="13062" max="13062" width="12.88671875" customWidth="1"/>
    <col min="13063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0" hidden="1" customWidth="1"/>
    <col min="13317" max="13317" width="15.33203125" customWidth="1"/>
    <col min="13318" max="13318" width="12.88671875" customWidth="1"/>
    <col min="13319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0" hidden="1" customWidth="1"/>
    <col min="13573" max="13573" width="15.33203125" customWidth="1"/>
    <col min="13574" max="13574" width="12.88671875" customWidth="1"/>
    <col min="13575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0" hidden="1" customWidth="1"/>
    <col min="13829" max="13829" width="15.33203125" customWidth="1"/>
    <col min="13830" max="13830" width="12.88671875" customWidth="1"/>
    <col min="13831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0" hidden="1" customWidth="1"/>
    <col min="14085" max="14085" width="15.33203125" customWidth="1"/>
    <col min="14086" max="14086" width="12.88671875" customWidth="1"/>
    <col min="14087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0" hidden="1" customWidth="1"/>
    <col min="14341" max="14341" width="15.33203125" customWidth="1"/>
    <col min="14342" max="14342" width="12.88671875" customWidth="1"/>
    <col min="14343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0" hidden="1" customWidth="1"/>
    <col min="14597" max="14597" width="15.33203125" customWidth="1"/>
    <col min="14598" max="14598" width="12.88671875" customWidth="1"/>
    <col min="14599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0" hidden="1" customWidth="1"/>
    <col min="14853" max="14853" width="15.33203125" customWidth="1"/>
    <col min="14854" max="14854" width="12.88671875" customWidth="1"/>
    <col min="14855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0" hidden="1" customWidth="1"/>
    <col min="15109" max="15109" width="15.33203125" customWidth="1"/>
    <col min="15110" max="15110" width="12.88671875" customWidth="1"/>
    <col min="15111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0" hidden="1" customWidth="1"/>
    <col min="15365" max="15365" width="15.33203125" customWidth="1"/>
    <col min="15366" max="15366" width="12.88671875" customWidth="1"/>
    <col min="15367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0" hidden="1" customWidth="1"/>
    <col min="15621" max="15621" width="15.33203125" customWidth="1"/>
    <col min="15622" max="15622" width="12.88671875" customWidth="1"/>
    <col min="15623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0" hidden="1" customWidth="1"/>
    <col min="15877" max="15877" width="15.33203125" customWidth="1"/>
    <col min="15878" max="15878" width="12.88671875" customWidth="1"/>
    <col min="15879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0" hidden="1" customWidth="1"/>
    <col min="16133" max="16133" width="15.33203125" customWidth="1"/>
    <col min="16134" max="16134" width="12.88671875" customWidth="1"/>
    <col min="16135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4" width="10.109375" customWidth="1"/>
  </cols>
  <sheetData>
    <row r="1" spans="1:8" ht="66" customHeight="1">
      <c r="A1" s="31" t="s">
        <v>107</v>
      </c>
      <c r="B1" s="31"/>
      <c r="C1" s="31"/>
      <c r="D1" s="31"/>
      <c r="E1" s="31"/>
      <c r="F1" s="31"/>
    </row>
    <row r="2" spans="1:8" ht="15" thickBot="1"/>
    <row r="3" spans="1:8" ht="82.2" thickBot="1">
      <c r="A3" s="46" t="s">
        <v>0</v>
      </c>
      <c r="B3" s="47" t="s">
        <v>1</v>
      </c>
      <c r="C3" s="47" t="s">
        <v>2</v>
      </c>
      <c r="D3" s="47" t="s">
        <v>3</v>
      </c>
      <c r="E3" s="48" t="s">
        <v>4</v>
      </c>
      <c r="F3" s="66" t="s">
        <v>110</v>
      </c>
      <c r="G3" s="49" t="s">
        <v>108</v>
      </c>
    </row>
    <row r="4" spans="1:8" ht="15.6">
      <c r="A4" s="43"/>
      <c r="B4" s="62" t="s">
        <v>109</v>
      </c>
      <c r="C4" s="62">
        <f>'[1]Исх. дан.'!D8</f>
        <v>294</v>
      </c>
      <c r="D4" s="44"/>
      <c r="E4" s="45"/>
      <c r="F4" s="67"/>
      <c r="G4" s="72"/>
    </row>
    <row r="5" spans="1:8" ht="12.75" customHeight="1">
      <c r="A5" s="28" t="s">
        <v>5</v>
      </c>
      <c r="B5" s="29"/>
      <c r="C5" s="29"/>
      <c r="D5" s="29"/>
      <c r="E5" s="30"/>
      <c r="F5" s="68"/>
      <c r="G5" s="73"/>
    </row>
    <row r="6" spans="1:8" ht="24">
      <c r="A6" s="4" t="s">
        <v>6</v>
      </c>
      <c r="B6" s="5" t="s">
        <v>7</v>
      </c>
      <c r="C6" s="5"/>
      <c r="D6" s="6">
        <f>(C4*E6*12)+15</f>
        <v>15841.184639999999</v>
      </c>
      <c r="E6" s="7">
        <f>4.33*1.036</f>
        <v>4.4858799999999999</v>
      </c>
      <c r="F6" s="63">
        <f>E6*1.05</f>
        <v>4.7101740000000003</v>
      </c>
      <c r="G6" s="74">
        <f>F6*1.0217</f>
        <v>4.8123847758000009</v>
      </c>
    </row>
    <row r="7" spans="1:8" ht="12.75" customHeight="1">
      <c r="A7" s="4" t="s">
        <v>8</v>
      </c>
      <c r="B7" s="32" t="s">
        <v>9</v>
      </c>
      <c r="C7" s="32"/>
      <c r="D7" s="32"/>
      <c r="E7" s="33"/>
      <c r="F7" s="69"/>
      <c r="G7" s="73"/>
    </row>
    <row r="8" spans="1:8" s="12" customFormat="1">
      <c r="A8" s="8" t="s">
        <v>10</v>
      </c>
      <c r="B8" s="9" t="s">
        <v>11</v>
      </c>
      <c r="C8" s="10" t="s">
        <v>12</v>
      </c>
      <c r="D8" s="10"/>
      <c r="E8" s="11"/>
      <c r="F8" s="69"/>
      <c r="G8" s="73"/>
      <c r="H8" s="41"/>
    </row>
    <row r="9" spans="1:8" s="12" customFormat="1">
      <c r="A9" s="8" t="s">
        <v>13</v>
      </c>
      <c r="B9" s="9" t="s">
        <v>14</v>
      </c>
      <c r="C9" s="10" t="s">
        <v>15</v>
      </c>
      <c r="D9" s="10"/>
      <c r="E9" s="11"/>
      <c r="F9" s="69"/>
      <c r="G9" s="73"/>
      <c r="H9" s="41"/>
    </row>
    <row r="10" spans="1:8" ht="12.75" customHeight="1">
      <c r="A10" s="4" t="s">
        <v>16</v>
      </c>
      <c r="B10" s="32" t="s">
        <v>17</v>
      </c>
      <c r="C10" s="32"/>
      <c r="D10" s="32"/>
      <c r="E10" s="33"/>
      <c r="F10" s="69"/>
      <c r="G10" s="73"/>
    </row>
    <row r="11" spans="1:8" s="12" customFormat="1">
      <c r="A11" s="8" t="s">
        <v>18</v>
      </c>
      <c r="B11" s="9" t="s">
        <v>19</v>
      </c>
      <c r="C11" s="10" t="s">
        <v>20</v>
      </c>
      <c r="D11" s="10"/>
      <c r="E11" s="11"/>
      <c r="F11" s="69"/>
      <c r="G11" s="73"/>
      <c r="H11" s="41"/>
    </row>
    <row r="12" spans="1:8" s="12" customFormat="1" ht="22.8">
      <c r="A12" s="8" t="s">
        <v>21</v>
      </c>
      <c r="B12" s="9" t="s">
        <v>22</v>
      </c>
      <c r="C12" s="10" t="s">
        <v>23</v>
      </c>
      <c r="D12" s="10"/>
      <c r="E12" s="11"/>
      <c r="F12" s="69"/>
      <c r="G12" s="73"/>
      <c r="H12" s="41"/>
    </row>
    <row r="13" spans="1:8" s="12" customFormat="1" ht="22.8">
      <c r="A13" s="8" t="s">
        <v>24</v>
      </c>
      <c r="B13" s="9" t="s">
        <v>25</v>
      </c>
      <c r="C13" s="10" t="s">
        <v>23</v>
      </c>
      <c r="D13" s="10"/>
      <c r="E13" s="11"/>
      <c r="F13" s="69"/>
      <c r="G13" s="73"/>
      <c r="H13" s="41"/>
    </row>
    <row r="14" spans="1:8" s="12" customFormat="1" ht="22.8">
      <c r="A14" s="8" t="s">
        <v>26</v>
      </c>
      <c r="B14" s="9" t="s">
        <v>27</v>
      </c>
      <c r="C14" s="10" t="s">
        <v>23</v>
      </c>
      <c r="D14" s="10"/>
      <c r="E14" s="11"/>
      <c r="F14" s="69"/>
      <c r="G14" s="73"/>
      <c r="H14" s="41"/>
    </row>
    <row r="15" spans="1:8" s="12" customFormat="1" ht="22.8">
      <c r="A15" s="8" t="s">
        <v>28</v>
      </c>
      <c r="B15" s="9" t="s">
        <v>29</v>
      </c>
      <c r="C15" s="10" t="s">
        <v>23</v>
      </c>
      <c r="D15" s="10"/>
      <c r="E15" s="11"/>
      <c r="F15" s="69"/>
      <c r="G15" s="73"/>
      <c r="H15" s="41"/>
    </row>
    <row r="16" spans="1:8" ht="12.75" customHeight="1">
      <c r="A16" s="4" t="s">
        <v>30</v>
      </c>
      <c r="B16" s="32" t="s">
        <v>31</v>
      </c>
      <c r="C16" s="32"/>
      <c r="D16" s="32"/>
      <c r="E16" s="33"/>
      <c r="F16" s="69"/>
      <c r="G16" s="73"/>
    </row>
    <row r="17" spans="1:8" s="12" customFormat="1">
      <c r="A17" s="8" t="s">
        <v>32</v>
      </c>
      <c r="B17" s="9" t="s">
        <v>33</v>
      </c>
      <c r="C17" s="10" t="s">
        <v>34</v>
      </c>
      <c r="D17" s="10"/>
      <c r="E17" s="11"/>
      <c r="F17" s="69"/>
      <c r="G17" s="73"/>
      <c r="H17" s="41"/>
    </row>
    <row r="18" spans="1:8" s="12" customFormat="1">
      <c r="A18" s="8" t="s">
        <v>35</v>
      </c>
      <c r="B18" s="9" t="s">
        <v>36</v>
      </c>
      <c r="C18" s="10" t="s">
        <v>34</v>
      </c>
      <c r="D18" s="10"/>
      <c r="E18" s="11"/>
      <c r="F18" s="69"/>
      <c r="G18" s="73"/>
      <c r="H18" s="41"/>
    </row>
    <row r="19" spans="1:8" s="12" customFormat="1" ht="22.8">
      <c r="A19" s="8" t="s">
        <v>37</v>
      </c>
      <c r="B19" s="9" t="s">
        <v>38</v>
      </c>
      <c r="C19" s="10" t="s">
        <v>23</v>
      </c>
      <c r="D19" s="10"/>
      <c r="E19" s="11"/>
      <c r="F19" s="69"/>
      <c r="G19" s="73"/>
      <c r="H19" s="41"/>
    </row>
    <row r="20" spans="1:8" s="12" customFormat="1" ht="22.8">
      <c r="A20" s="8" t="s">
        <v>39</v>
      </c>
      <c r="B20" s="9" t="s">
        <v>40</v>
      </c>
      <c r="C20" s="10" t="s">
        <v>23</v>
      </c>
      <c r="D20" s="10"/>
      <c r="E20" s="11"/>
      <c r="F20" s="69"/>
      <c r="G20" s="73"/>
      <c r="H20" s="41"/>
    </row>
    <row r="21" spans="1:8" s="12" customFormat="1" ht="22.8">
      <c r="A21" s="8" t="s">
        <v>41</v>
      </c>
      <c r="B21" s="9" t="s">
        <v>42</v>
      </c>
      <c r="C21" s="10" t="s">
        <v>23</v>
      </c>
      <c r="D21" s="10"/>
      <c r="E21" s="11"/>
      <c r="F21" s="69"/>
      <c r="G21" s="73"/>
      <c r="H21" s="41"/>
    </row>
    <row r="22" spans="1:8" s="12" customFormat="1" ht="22.8">
      <c r="A22" s="8" t="s">
        <v>43</v>
      </c>
      <c r="B22" s="9" t="s">
        <v>44</v>
      </c>
      <c r="C22" s="10" t="s">
        <v>23</v>
      </c>
      <c r="D22" s="10"/>
      <c r="E22" s="11"/>
      <c r="F22" s="69"/>
      <c r="G22" s="73"/>
      <c r="H22" s="41"/>
    </row>
    <row r="23" spans="1:8" s="12" customFormat="1" ht="22.8">
      <c r="A23" s="8" t="s">
        <v>45</v>
      </c>
      <c r="B23" s="9" t="s">
        <v>46</v>
      </c>
      <c r="C23" s="10" t="s">
        <v>23</v>
      </c>
      <c r="D23" s="10"/>
      <c r="E23" s="11"/>
      <c r="F23" s="69"/>
      <c r="G23" s="73"/>
      <c r="H23" s="41"/>
    </row>
    <row r="24" spans="1:8" s="12" customFormat="1">
      <c r="A24" s="8" t="s">
        <v>47</v>
      </c>
      <c r="B24" s="9" t="s">
        <v>48</v>
      </c>
      <c r="C24" s="10" t="s">
        <v>20</v>
      </c>
      <c r="D24" s="10"/>
      <c r="E24" s="11"/>
      <c r="F24" s="69"/>
      <c r="G24" s="73"/>
      <c r="H24" s="41"/>
    </row>
    <row r="25" spans="1:8" s="12" customFormat="1">
      <c r="A25" s="8" t="s">
        <v>49</v>
      </c>
      <c r="B25" s="9" t="s">
        <v>50</v>
      </c>
      <c r="C25" s="10" t="s">
        <v>34</v>
      </c>
      <c r="D25" s="10"/>
      <c r="E25" s="11"/>
      <c r="F25" s="69"/>
      <c r="G25" s="73"/>
      <c r="H25" s="41"/>
    </row>
    <row r="26" spans="1:8" ht="12.75" customHeight="1">
      <c r="A26" s="28" t="s">
        <v>51</v>
      </c>
      <c r="B26" s="29"/>
      <c r="C26" s="29"/>
      <c r="D26" s="29"/>
      <c r="E26" s="30"/>
      <c r="F26" s="69"/>
      <c r="G26" s="73"/>
    </row>
    <row r="27" spans="1:8" ht="24">
      <c r="A27" s="4" t="s">
        <v>52</v>
      </c>
      <c r="B27" s="5" t="s">
        <v>53</v>
      </c>
      <c r="C27" s="10"/>
      <c r="D27" s="6">
        <f>SUM(,D31:D41,D43:D43)+D29</f>
        <v>14708.992080000002</v>
      </c>
      <c r="E27" s="13">
        <f>SUM(,E31:E41,E43:E43)+E29</f>
        <v>4.2786800000000005</v>
      </c>
      <c r="F27" s="70">
        <f>SUM(,F31:F41,F43:F43)+F29</f>
        <v>4.4926140000000006</v>
      </c>
      <c r="G27" s="74">
        <f>F27*1.0217</f>
        <v>4.5901037238000004</v>
      </c>
      <c r="H27" s="40">
        <f>F27*1.0217</f>
        <v>4.5901037238000004</v>
      </c>
    </row>
    <row r="28" spans="1:8">
      <c r="A28" s="4" t="s">
        <v>54</v>
      </c>
      <c r="B28" s="33" t="s">
        <v>55</v>
      </c>
      <c r="C28" s="34"/>
      <c r="D28" s="34"/>
      <c r="E28" s="34"/>
      <c r="F28" s="69"/>
      <c r="G28" s="73"/>
    </row>
    <row r="29" spans="1:8" ht="22.8">
      <c r="A29" s="8" t="s">
        <v>56</v>
      </c>
      <c r="B29" s="14" t="s">
        <v>57</v>
      </c>
      <c r="C29" s="14" t="s">
        <v>58</v>
      </c>
      <c r="D29" s="15">
        <f>E29*C4*12</f>
        <v>328.95072000000005</v>
      </c>
      <c r="E29" s="16">
        <f>0.09*1.036</f>
        <v>9.3240000000000003E-2</v>
      </c>
      <c r="F29" s="69">
        <f>E29*1.05</f>
        <v>9.7902000000000003E-2</v>
      </c>
      <c r="G29" s="75">
        <f>F29*1.0217</f>
        <v>0.10002647340000001</v>
      </c>
    </row>
    <row r="30" spans="1:8" ht="12.75" customHeight="1">
      <c r="A30" s="4" t="s">
        <v>59</v>
      </c>
      <c r="B30" s="32" t="s">
        <v>60</v>
      </c>
      <c r="C30" s="32"/>
      <c r="D30" s="32"/>
      <c r="E30" s="33"/>
      <c r="F30" s="69">
        <f t="shared" ref="F30:F51" si="0">E30*1.05</f>
        <v>0</v>
      </c>
      <c r="G30" s="75">
        <f t="shared" ref="G30:G54" si="1">F30*1.0217</f>
        <v>0</v>
      </c>
    </row>
    <row r="31" spans="1:8">
      <c r="A31" s="8" t="s">
        <v>61</v>
      </c>
      <c r="B31" s="9" t="s">
        <v>62</v>
      </c>
      <c r="C31" s="10" t="s">
        <v>34</v>
      </c>
      <c r="D31" s="17">
        <f>E31*C4*12</f>
        <v>950.30208000000016</v>
      </c>
      <c r="E31" s="18">
        <f>0.26*1.036</f>
        <v>0.26936000000000004</v>
      </c>
      <c r="F31" s="69">
        <f t="shared" si="0"/>
        <v>0.28282800000000008</v>
      </c>
      <c r="G31" s="75">
        <f t="shared" si="1"/>
        <v>0.28896536760000008</v>
      </c>
    </row>
    <row r="32" spans="1:8">
      <c r="A32" s="8" t="s">
        <v>63</v>
      </c>
      <c r="B32" s="19" t="s">
        <v>64</v>
      </c>
      <c r="C32" s="10" t="s">
        <v>34</v>
      </c>
      <c r="D32" s="17">
        <f>E32*C4*12</f>
        <v>109.65024</v>
      </c>
      <c r="E32" s="18">
        <f>0.03*1.036</f>
        <v>3.108E-2</v>
      </c>
      <c r="F32" s="69">
        <f t="shared" si="0"/>
        <v>3.2634000000000003E-2</v>
      </c>
      <c r="G32" s="75">
        <f t="shared" si="1"/>
        <v>3.3342157800000008E-2</v>
      </c>
    </row>
    <row r="33" spans="1:8">
      <c r="A33" s="8" t="s">
        <v>65</v>
      </c>
      <c r="B33" s="9" t="s">
        <v>66</v>
      </c>
      <c r="C33" s="10" t="s">
        <v>67</v>
      </c>
      <c r="D33" s="20">
        <f>'[1]ВСЕ раб'!H13</f>
        <v>3800</v>
      </c>
      <c r="E33" s="18">
        <f>1.08*1.036</f>
        <v>1.1188800000000001</v>
      </c>
      <c r="F33" s="69">
        <f t="shared" si="0"/>
        <v>1.1748240000000001</v>
      </c>
      <c r="G33" s="75">
        <f t="shared" si="1"/>
        <v>1.2003176808000002</v>
      </c>
    </row>
    <row r="34" spans="1:8">
      <c r="A34" s="8" t="s">
        <v>68</v>
      </c>
      <c r="B34" s="3" t="s">
        <v>69</v>
      </c>
      <c r="C34" s="10" t="s">
        <v>70</v>
      </c>
      <c r="D34" s="17">
        <f>'[1]ВСЕ раб'!H18</f>
        <v>1058.4000000000001</v>
      </c>
      <c r="E34" s="18">
        <f>0.3*1.036</f>
        <v>0.31080000000000002</v>
      </c>
      <c r="F34" s="69">
        <f t="shared" si="0"/>
        <v>0.32634000000000002</v>
      </c>
      <c r="G34" s="75">
        <f t="shared" si="1"/>
        <v>0.33342157800000005</v>
      </c>
    </row>
    <row r="35" spans="1:8" ht="22.8">
      <c r="A35" s="8" t="s">
        <v>71</v>
      </c>
      <c r="B35" s="3" t="s">
        <v>72</v>
      </c>
      <c r="C35" s="10" t="s">
        <v>34</v>
      </c>
      <c r="D35" s="17">
        <f>'[1]СВИО и КЭ'!I18</f>
        <v>371.21184</v>
      </c>
      <c r="E35" s="18">
        <f>0.11*1.036</f>
        <v>0.11396000000000001</v>
      </c>
      <c r="F35" s="69">
        <f t="shared" si="0"/>
        <v>0.11965800000000001</v>
      </c>
      <c r="G35" s="75">
        <f t="shared" si="1"/>
        <v>0.12225457860000002</v>
      </c>
    </row>
    <row r="36" spans="1:8" ht="22.8">
      <c r="A36" s="8" t="s">
        <v>73</v>
      </c>
      <c r="B36" s="3" t="s">
        <v>74</v>
      </c>
      <c r="C36" s="10" t="s">
        <v>75</v>
      </c>
      <c r="D36" s="17">
        <f>C4*E36*12</f>
        <v>3508.8076799999999</v>
      </c>
      <c r="E36" s="18">
        <f>0.96*1.036</f>
        <v>0.99456</v>
      </c>
      <c r="F36" s="69">
        <f t="shared" si="0"/>
        <v>1.0442880000000001</v>
      </c>
      <c r="G36" s="75">
        <f t="shared" si="1"/>
        <v>1.0669490496000003</v>
      </c>
    </row>
    <row r="37" spans="1:8" s="12" customFormat="1">
      <c r="A37" s="21" t="s">
        <v>76</v>
      </c>
      <c r="B37" s="3" t="s">
        <v>77</v>
      </c>
      <c r="C37" s="10" t="s">
        <v>34</v>
      </c>
      <c r="D37" s="17">
        <f>'[1]СВИО и КЭ'!I19</f>
        <v>556.81776000000002</v>
      </c>
      <c r="E37" s="18">
        <f>0.16*1.036</f>
        <v>0.16576000000000002</v>
      </c>
      <c r="F37" s="69">
        <f t="shared" si="0"/>
        <v>0.17404800000000004</v>
      </c>
      <c r="G37" s="75">
        <f t="shared" si="1"/>
        <v>0.17782484160000003</v>
      </c>
      <c r="H37" s="41"/>
    </row>
    <row r="38" spans="1:8" s="12" customFormat="1" ht="22.8">
      <c r="A38" s="22" t="s">
        <v>78</v>
      </c>
      <c r="B38" s="3" t="s">
        <v>79</v>
      </c>
      <c r="C38" s="10" t="s">
        <v>23</v>
      </c>
      <c r="D38" s="17">
        <v>2751.84</v>
      </c>
      <c r="E38" s="18">
        <f>0.78*1.036</f>
        <v>0.80808000000000002</v>
      </c>
      <c r="F38" s="69">
        <f t="shared" si="0"/>
        <v>0.84848400000000002</v>
      </c>
      <c r="G38" s="75">
        <f t="shared" si="1"/>
        <v>0.86689610280000007</v>
      </c>
      <c r="H38" s="41"/>
    </row>
    <row r="39" spans="1:8" s="12" customFormat="1" ht="22.8">
      <c r="A39" s="8" t="s">
        <v>80</v>
      </c>
      <c r="B39" s="3" t="s">
        <v>81</v>
      </c>
      <c r="C39" s="10" t="s">
        <v>82</v>
      </c>
      <c r="D39" s="17">
        <v>317.52</v>
      </c>
      <c r="E39" s="18">
        <f>0.09*1.036</f>
        <v>9.3240000000000003E-2</v>
      </c>
      <c r="F39" s="69">
        <f t="shared" si="0"/>
        <v>9.7902000000000003E-2</v>
      </c>
      <c r="G39" s="75">
        <f t="shared" si="1"/>
        <v>0.10002647340000001</v>
      </c>
      <c r="H39" s="41"/>
    </row>
    <row r="40" spans="1:8" s="12" customFormat="1">
      <c r="A40" s="8" t="s">
        <v>83</v>
      </c>
      <c r="B40" s="3" t="s">
        <v>84</v>
      </c>
      <c r="C40" s="10" t="s">
        <v>82</v>
      </c>
      <c r="D40" s="17">
        <f>'[1]ВСЕ раб'!H19</f>
        <v>221.89</v>
      </c>
      <c r="E40" s="18">
        <f>0.06*1.036</f>
        <v>6.216E-2</v>
      </c>
      <c r="F40" s="69">
        <f t="shared" si="0"/>
        <v>6.5268000000000007E-2</v>
      </c>
      <c r="G40" s="75">
        <f t="shared" si="1"/>
        <v>6.6684315600000016E-2</v>
      </c>
      <c r="H40" s="41"/>
    </row>
    <row r="41" spans="1:8" s="12" customFormat="1">
      <c r="A41" s="8" t="s">
        <v>85</v>
      </c>
      <c r="B41" s="3" t="s">
        <v>86</v>
      </c>
      <c r="C41" s="10" t="s">
        <v>70</v>
      </c>
      <c r="D41" s="17">
        <f>'[1]ВСЕ раб'!H8</f>
        <v>220.12655999999998</v>
      </c>
      <c r="E41" s="18">
        <f>0.06*1.036</f>
        <v>6.216E-2</v>
      </c>
      <c r="F41" s="69">
        <f t="shared" si="0"/>
        <v>6.5268000000000007E-2</v>
      </c>
      <c r="G41" s="75">
        <f t="shared" si="1"/>
        <v>6.6684315600000016E-2</v>
      </c>
      <c r="H41" s="41"/>
    </row>
    <row r="42" spans="1:8" s="23" customFormat="1" ht="12.75" customHeight="1">
      <c r="A42" s="4" t="s">
        <v>87</v>
      </c>
      <c r="B42" s="35" t="s">
        <v>88</v>
      </c>
      <c r="C42" s="35"/>
      <c r="D42" s="35"/>
      <c r="E42" s="36"/>
      <c r="F42" s="69"/>
      <c r="G42" s="75"/>
      <c r="H42" s="42"/>
    </row>
    <row r="43" spans="1:8" s="12" customFormat="1">
      <c r="A43" s="8" t="s">
        <v>89</v>
      </c>
      <c r="B43" s="3" t="s">
        <v>90</v>
      </c>
      <c r="C43" s="10" t="s">
        <v>34</v>
      </c>
      <c r="D43" s="17">
        <f>'[1]СВИО и КЭ'!I24</f>
        <v>513.47519999999997</v>
      </c>
      <c r="E43" s="16">
        <f>0.15*1.036</f>
        <v>0.15540000000000001</v>
      </c>
      <c r="F43" s="69">
        <f t="shared" si="0"/>
        <v>0.16317000000000001</v>
      </c>
      <c r="G43" s="75">
        <f t="shared" si="1"/>
        <v>0.16671078900000003</v>
      </c>
      <c r="H43" s="41"/>
    </row>
    <row r="44" spans="1:8" ht="12.75" customHeight="1">
      <c r="A44" s="37" t="s">
        <v>91</v>
      </c>
      <c r="B44" s="38"/>
      <c r="C44" s="38"/>
      <c r="D44" s="38"/>
      <c r="E44" s="39"/>
      <c r="F44" s="69"/>
      <c r="G44" s="75"/>
    </row>
    <row r="45" spans="1:8">
      <c r="A45" s="24" t="s">
        <v>92</v>
      </c>
      <c r="B45" s="25" t="s">
        <v>93</v>
      </c>
      <c r="C45" s="26" t="s">
        <v>70</v>
      </c>
      <c r="D45" s="17">
        <f>'[1]ВСЕ раб'!H27</f>
        <v>4173.99</v>
      </c>
      <c r="E45" s="16">
        <f>1.18*1.036</f>
        <v>1.22248</v>
      </c>
      <c r="F45" s="69">
        <f t="shared" si="0"/>
        <v>1.283604</v>
      </c>
      <c r="G45" s="75">
        <f t="shared" si="1"/>
        <v>1.3114582068</v>
      </c>
    </row>
    <row r="46" spans="1:8">
      <c r="A46" s="2" t="s">
        <v>94</v>
      </c>
      <c r="B46" s="3" t="s">
        <v>95</v>
      </c>
      <c r="C46" s="27" t="s">
        <v>70</v>
      </c>
      <c r="D46" s="17">
        <f>'[1]ВСЕ раб'!H25</f>
        <v>197.40227797766499</v>
      </c>
      <c r="E46" s="16">
        <f>0.06*1.036</f>
        <v>6.216E-2</v>
      </c>
      <c r="F46" s="69">
        <f t="shared" si="0"/>
        <v>6.5268000000000007E-2</v>
      </c>
      <c r="G46" s="75">
        <f t="shared" si="1"/>
        <v>6.6684315600000016E-2</v>
      </c>
    </row>
    <row r="47" spans="1:8" ht="22.8">
      <c r="A47" s="2" t="s">
        <v>96</v>
      </c>
      <c r="B47" s="3" t="s">
        <v>97</v>
      </c>
      <c r="C47" s="27" t="s">
        <v>23</v>
      </c>
      <c r="D47" s="17">
        <f>'[1]ВСЕ раб'!H28</f>
        <v>345.43</v>
      </c>
      <c r="E47" s="16">
        <f>0.1*1.036</f>
        <v>0.10360000000000001</v>
      </c>
      <c r="F47" s="69">
        <f t="shared" si="0"/>
        <v>0.10878000000000002</v>
      </c>
      <c r="G47" s="75">
        <f t="shared" si="1"/>
        <v>0.11114052600000002</v>
      </c>
    </row>
    <row r="48" spans="1:8">
      <c r="A48" s="2" t="s">
        <v>98</v>
      </c>
      <c r="B48" s="3" t="s">
        <v>99</v>
      </c>
      <c r="C48" s="27" t="s">
        <v>70</v>
      </c>
      <c r="D48" s="17">
        <f>'[1]ВСЕ раб'!H29</f>
        <v>872.2</v>
      </c>
      <c r="E48" s="16">
        <f>0.27*1.036</f>
        <v>0.27972000000000002</v>
      </c>
      <c r="F48" s="69">
        <f t="shared" si="0"/>
        <v>0.29370600000000002</v>
      </c>
      <c r="G48" s="75">
        <f t="shared" si="1"/>
        <v>0.30007942020000006</v>
      </c>
    </row>
    <row r="49" spans="1:8">
      <c r="A49" s="2" t="s">
        <v>100</v>
      </c>
      <c r="B49" s="3" t="s">
        <v>101</v>
      </c>
      <c r="C49" s="27" t="s">
        <v>70</v>
      </c>
      <c r="D49" s="17">
        <f>'[1]ВСЕ раб'!H30</f>
        <v>4946.6397461782526</v>
      </c>
      <c r="E49" s="16">
        <f>1.4*1.036</f>
        <v>1.4503999999999999</v>
      </c>
      <c r="F49" s="69">
        <f>E49*1.05+0.01</f>
        <v>1.5329200000000001</v>
      </c>
      <c r="G49" s="75">
        <f t="shared" si="1"/>
        <v>1.5661843640000002</v>
      </c>
    </row>
    <row r="50" spans="1:8">
      <c r="A50" s="2" t="s">
        <v>102</v>
      </c>
      <c r="B50" s="3" t="s">
        <v>103</v>
      </c>
      <c r="C50" s="27" t="s">
        <v>70</v>
      </c>
      <c r="D50" s="17">
        <f>'[1]ВСЕ раб'!H31</f>
        <v>610.61</v>
      </c>
      <c r="E50" s="16">
        <f>0.17*1.036</f>
        <v>0.17612000000000003</v>
      </c>
      <c r="F50" s="69">
        <f t="shared" si="0"/>
        <v>0.18492600000000003</v>
      </c>
      <c r="G50" s="75">
        <f t="shared" si="1"/>
        <v>0.18893889420000004</v>
      </c>
    </row>
    <row r="51" spans="1:8" ht="15" thickBot="1">
      <c r="A51" s="52" t="s">
        <v>104</v>
      </c>
      <c r="B51" s="53" t="s">
        <v>105</v>
      </c>
      <c r="C51" s="54" t="s">
        <v>70</v>
      </c>
      <c r="D51" s="55">
        <f>E51*C4*12</f>
        <v>3837.7584000000006</v>
      </c>
      <c r="E51" s="56">
        <f>1.05*1.036</f>
        <v>1.0878000000000001</v>
      </c>
      <c r="F51" s="71">
        <f t="shared" si="0"/>
        <v>1.1421900000000003</v>
      </c>
      <c r="G51" s="76">
        <f t="shared" si="1"/>
        <v>1.1669755230000003</v>
      </c>
    </row>
    <row r="52" spans="1:8" s="23" customFormat="1" ht="13.8" thickBot="1">
      <c r="A52" s="59" t="s">
        <v>106</v>
      </c>
      <c r="B52" s="60"/>
      <c r="C52" s="60"/>
      <c r="D52" s="57">
        <f>SUM(D6,D27,D45:D51)</f>
        <v>45534.207144155916</v>
      </c>
      <c r="E52" s="58">
        <f>E6+E27+E45+E46+E47+E48+E49+E50+E51</f>
        <v>13.146839999999999</v>
      </c>
      <c r="F52" s="64">
        <f>F6+F27+F45+F46+F47+F48+F49+F50+F51</f>
        <v>13.814182000000002</v>
      </c>
      <c r="G52" s="61">
        <f>G6+G27+G45+G46+G47+G48+G49+G50+G51</f>
        <v>14.113949749399998</v>
      </c>
      <c r="H52" s="42">
        <f>F52*1.0217</f>
        <v>14.113949749400003</v>
      </c>
    </row>
    <row r="53" spans="1:8" hidden="1">
      <c r="E53">
        <v>13.15</v>
      </c>
      <c r="F53" s="65">
        <v>13.81</v>
      </c>
      <c r="G53" s="51">
        <f t="shared" si="1"/>
        <v>14.109677000000001</v>
      </c>
    </row>
    <row r="54" spans="1:8" hidden="1">
      <c r="E54">
        <f>F53/E53</f>
        <v>1.0501901140684411</v>
      </c>
      <c r="G54" s="51">
        <f t="shared" si="1"/>
        <v>0</v>
      </c>
    </row>
  </sheetData>
  <mergeCells count="11">
    <mergeCell ref="B28:E28"/>
    <mergeCell ref="B30:E30"/>
    <mergeCell ref="B42:E42"/>
    <mergeCell ref="A44:E44"/>
    <mergeCell ref="A52:C52"/>
    <mergeCell ref="A26:E26"/>
    <mergeCell ref="A1:F1"/>
    <mergeCell ref="A5:E5"/>
    <mergeCell ref="B7:E7"/>
    <mergeCell ref="B10:E10"/>
    <mergeCell ref="B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2021-11-16T12:35:38Z</dcterms:created>
  <dcterms:modified xsi:type="dcterms:W3CDTF">2022-08-08T09:51:23Z</dcterms:modified>
</cp:coreProperties>
</file>