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 firstSheet="3" activeTab="3"/>
  </bookViews>
  <sheets>
    <sheet name="ул.Десницкого д 68.1" sheetId="23" r:id="rId1"/>
    <sheet name="ул.Десницкого д 68.2" sheetId="24" r:id="rId2"/>
    <sheet name="ул.Десницкого д 68.А " sheetId="25" r:id="rId3"/>
    <sheet name="ул. Советская д. 44." sheetId="56" r:id="rId4"/>
  </sheets>
  <externalReferences>
    <externalReference r:id="rId5"/>
    <externalReference r:id="rId6"/>
  </externalReference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6" l="1"/>
  <c r="C31" i="56"/>
  <c r="C25" i="56"/>
  <c r="C17" i="56"/>
  <c r="C14" i="56"/>
  <c r="C13" i="56"/>
  <c r="B13" i="56"/>
  <c r="D51" i="56"/>
  <c r="C56" i="56" l="1"/>
  <c r="C6" i="23"/>
  <c r="C6" i="24"/>
  <c r="C6" i="25"/>
  <c r="D51" i="25" l="1"/>
  <c r="C43" i="25" l="1"/>
  <c r="C42" i="25"/>
  <c r="C41" i="25"/>
  <c r="C40" i="25"/>
  <c r="C39" i="25"/>
  <c r="C37" i="25"/>
  <c r="C35" i="25"/>
  <c r="C34" i="25"/>
  <c r="C32" i="25"/>
  <c r="C33" i="25" s="1"/>
  <c r="C30" i="25"/>
  <c r="C29" i="25"/>
  <c r="C28" i="25"/>
  <c r="C26" i="25"/>
  <c r="C27" i="25" s="1"/>
  <c r="C24" i="25"/>
  <c r="C23" i="25"/>
  <c r="C22" i="25"/>
  <c r="C21" i="25"/>
  <c r="C20" i="25"/>
  <c r="C18" i="25"/>
  <c r="C44" i="25"/>
  <c r="C19" i="25"/>
  <c r="B12" i="25"/>
  <c r="C12" i="25" s="1"/>
  <c r="C11" i="25"/>
  <c r="B11" i="25"/>
  <c r="C9" i="25"/>
  <c r="B9" i="25"/>
  <c r="D51" i="24"/>
  <c r="C38" i="25" l="1"/>
  <c r="C31" i="25"/>
  <c r="C25" i="25"/>
  <c r="C43" i="24"/>
  <c r="C42" i="24"/>
  <c r="C41" i="24"/>
  <c r="C40" i="24"/>
  <c r="C39" i="24"/>
  <c r="C37" i="24"/>
  <c r="C35" i="24"/>
  <c r="C34" i="24"/>
  <c r="C32" i="24"/>
  <c r="C30" i="24"/>
  <c r="C29" i="24"/>
  <c r="C28" i="24"/>
  <c r="C26" i="24"/>
  <c r="C24" i="24"/>
  <c r="C23" i="24"/>
  <c r="C22" i="24"/>
  <c r="C21" i="24"/>
  <c r="C20" i="24"/>
  <c r="C18" i="24"/>
  <c r="C19" i="24" s="1"/>
  <c r="C44" i="24"/>
  <c r="C27" i="24"/>
  <c r="C38" i="24" l="1"/>
  <c r="C25" i="24"/>
  <c r="C33" i="24"/>
  <c r="C31" i="24" s="1"/>
  <c r="B12" i="24"/>
  <c r="C12" i="24" s="1"/>
  <c r="C11" i="24"/>
  <c r="B11" i="24"/>
  <c r="C9" i="24"/>
  <c r="B9" i="24"/>
  <c r="D51" i="23"/>
  <c r="C43" i="23" l="1"/>
  <c r="C42" i="23"/>
  <c r="C41" i="23"/>
  <c r="C40" i="23"/>
  <c r="C39" i="23"/>
  <c r="C37" i="23"/>
  <c r="C35" i="23"/>
  <c r="C34" i="23"/>
  <c r="C32" i="23"/>
  <c r="C30" i="23"/>
  <c r="C29" i="23"/>
  <c r="C28" i="23"/>
  <c r="C26" i="23"/>
  <c r="C27" i="23" s="1"/>
  <c r="C24" i="23"/>
  <c r="C23" i="23"/>
  <c r="C22" i="23"/>
  <c r="C21" i="23"/>
  <c r="C20" i="23"/>
  <c r="C18" i="23"/>
  <c r="C19" i="23" s="1"/>
  <c r="C33" i="23"/>
  <c r="B12" i="23"/>
  <c r="C12" i="23" s="1"/>
  <c r="C11" i="23"/>
  <c r="B11" i="23"/>
  <c r="C9" i="23"/>
  <c r="B9" i="23"/>
  <c r="C38" i="23" l="1"/>
  <c r="C31" i="23"/>
  <c r="C25" i="23"/>
  <c r="C51" i="23" l="1"/>
  <c r="B13" i="23"/>
  <c r="B13" i="25"/>
  <c r="C44" i="23"/>
  <c r="C51" i="24"/>
  <c r="C51" i="25"/>
  <c r="C13" i="25"/>
  <c r="C17" i="25"/>
  <c r="B13" i="24"/>
  <c r="C13" i="24"/>
  <c r="C17" i="24"/>
  <c r="C13" i="23"/>
  <c r="C17" i="23"/>
  <c r="C53" i="23" l="1"/>
  <c r="C14" i="25"/>
  <c r="C14" i="23"/>
  <c r="C53" i="25"/>
  <c r="C53" i="24"/>
  <c r="C55" i="23" l="1"/>
  <c r="C56" i="23" s="1"/>
  <c r="C55" i="25"/>
  <c r="C56" i="25" s="1"/>
  <c r="C55" i="24"/>
  <c r="C56" i="24" s="1"/>
</calcChain>
</file>

<file path=xl/sharedStrings.xml><?xml version="1.0" encoding="utf-8"?>
<sst xmlns="http://schemas.openxmlformats.org/spreadsheetml/2006/main" count="220" uniqueCount="54">
  <si>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</si>
  <si>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</si>
  <si>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</si>
  <si>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</si>
  <si>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</si>
  <si>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</si>
  <si>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</si>
  <si>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</si>
  <si>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</si>
  <si>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</si>
  <si>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</si>
  <si>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</si>
  <si>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</si>
  <si>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</si>
  <si>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</si>
  <si>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</si>
  <si>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</si>
  <si>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</si>
  <si>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</si>
  <si>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</si>
  <si>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</si>
  <si>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</si>
  <si>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</si>
  <si>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</si>
  <si>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</si>
  <si>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</si>
  <si>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</si>
  <si>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</si>
  <si>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</si>
  <si>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</si>
  <si>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</si>
  <si>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</si>
  <si>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</si>
  <si>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</si>
  <si>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</si>
  <si>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</si>
  <si>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</si>
  <si>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</si>
  <si>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</si>
  <si>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</si>
  <si>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</si>
  <si>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</si>
  <si>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</si>
  <si>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</si>
  <si>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</si>
  <si>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</si>
  <si>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</si>
  <si>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68/1</t>
  </si>
  <si>
    <t>п. Ивня, ул. Десницкого 68/2</t>
  </si>
  <si>
    <t>п. Ивня, ул. Десницкого 68А</t>
  </si>
  <si>
    <t>п. Ивня, ул. Советская 44</t>
  </si>
  <si>
    <t xml:space="preserve"> 2023г.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</si>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</sst>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esktop/&#1052;&#1052;&#1052;/&#1055;&#1086;&#1076;&#1086;&#1084;&#1086;&#1074;&#1099;&#1077;%20&#1086;&#1090;&#1095;&#1077;&#1090;&#1099;/2024%20&#1075;&#1086;&#1076;/&#1054;&#1090;&#1095;&#1077;&#1090;&#1099;%20&#1048;&#1074;&#1085;&#1103;%202024%20&#1075;/&#1057;&#1074;&#1086;&#1076;&#1085;&#1099;&#1081;%20&#1088;&#1072;&#1089;&#1093;&#1086;&#1076;&#1099;%20%20&#1048;&#1074;&#1085;&#1103;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esktop/&#1052;&#1052;&#1052;/&#1055;&#1086;&#1076;&#1086;&#1084;&#1086;&#1074;&#1099;&#1077;%20&#1086;&#1090;&#1095;&#1077;&#1090;&#1099;/2024%20&#1075;&#1086;&#1076;/&#1054;&#1090;&#1095;&#1077;&#1090;&#1099;%20&#1048;&#1074;&#1085;&#1103;%202024%20&#1075;/&#1044;&#1086;&#1093;&#1086;&#1076;&#1099;%20&#1048;&#1074;&#1085;&#1103;_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ый"/>
      <sheetName val="Лист1"/>
    </sheetNames>
    <sheetDataSet>
      <sheetData sheetId="0">
        <row r="2">
          <cell r="C2">
            <v>617</v>
          </cell>
        </row>
        <row r="12">
          <cell r="C12">
            <v>1492</v>
          </cell>
          <cell r="D12">
            <v>3852.2839833953485</v>
          </cell>
          <cell r="E12">
            <v>1648.7971044967824</v>
          </cell>
          <cell r="F12">
            <v>79.242849940285936</v>
          </cell>
          <cell r="G12">
            <v>2244.27</v>
          </cell>
          <cell r="H12">
            <v>783</v>
          </cell>
          <cell r="I12">
            <v>359.04031897299922</v>
          </cell>
          <cell r="K12">
            <v>218.03957609910836</v>
          </cell>
          <cell r="M12">
            <v>377.78917872246802</v>
          </cell>
          <cell r="O12">
            <v>6290.99</v>
          </cell>
          <cell r="P12">
            <v>14013.68</v>
          </cell>
          <cell r="Q12">
            <v>13770</v>
          </cell>
          <cell r="U12">
            <v>10525.2</v>
          </cell>
          <cell r="W12">
            <v>10959.757475625214</v>
          </cell>
          <cell r="AA12">
            <v>21749.774775250207</v>
          </cell>
          <cell r="AB12">
            <v>52274.022454439102</v>
          </cell>
          <cell r="AE12">
            <v>4046.1567796782183</v>
          </cell>
        </row>
        <row r="13">
          <cell r="C13">
            <v>1533</v>
          </cell>
          <cell r="D13">
            <v>3958.1443341454883</v>
          </cell>
          <cell r="E13">
            <v>1694.105872113651</v>
          </cell>
          <cell r="F13">
            <v>81.420434958752239</v>
          </cell>
          <cell r="G13">
            <v>2056.5</v>
          </cell>
          <cell r="H13">
            <v>692</v>
          </cell>
          <cell r="I13">
            <v>368.90670843539397</v>
          </cell>
          <cell r="K13">
            <v>224.03128026805166</v>
          </cell>
          <cell r="L13">
            <v>110</v>
          </cell>
          <cell r="M13">
            <v>388.17078484017662</v>
          </cell>
          <cell r="O13">
            <v>9212.65</v>
          </cell>
          <cell r="P13">
            <v>2003.42</v>
          </cell>
          <cell r="Q13">
            <v>13770</v>
          </cell>
          <cell r="R13">
            <v>9697.33</v>
          </cell>
          <cell r="U13">
            <v>11397.4</v>
          </cell>
          <cell r="W13">
            <v>11260.930435746282</v>
          </cell>
          <cell r="AA13">
            <v>22347.456253658554</v>
          </cell>
          <cell r="AB13">
            <v>53710.506985693799</v>
          </cell>
          <cell r="AE13">
            <v>4157.3447340795638</v>
          </cell>
        </row>
        <row r="14">
          <cell r="C14">
            <v>910</v>
          </cell>
          <cell r="D14">
            <v>2349.5833946982352</v>
          </cell>
          <cell r="E14">
            <v>1005.6336227158658</v>
          </cell>
          <cell r="F14">
            <v>48.331765044008179</v>
          </cell>
          <cell r="G14">
            <v>212.5</v>
          </cell>
          <cell r="H14">
            <v>319</v>
          </cell>
          <cell r="I14">
            <v>218.98571733607858</v>
          </cell>
          <cell r="J14">
            <v>80.5</v>
          </cell>
          <cell r="K14">
            <v>132.98660472532745</v>
          </cell>
          <cell r="M14">
            <v>230.4210138320683</v>
          </cell>
          <cell r="O14">
            <v>4369.12</v>
          </cell>
          <cell r="Q14">
            <v>11220</v>
          </cell>
          <cell r="U14">
            <v>18353.05</v>
          </cell>
          <cell r="W14">
            <v>6684.5705782968789</v>
          </cell>
          <cell r="AA14">
            <v>13265.613301258503</v>
          </cell>
          <cell r="AB14">
            <v>31882.949352238324</v>
          </cell>
          <cell r="AE14">
            <v>2467.8302074444896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.жилья"/>
      <sheetName val="одн"/>
      <sheetName val="оборуд"/>
    </sheetNames>
    <sheetDataSet>
      <sheetData sheetId="0">
        <row r="3">
          <cell r="AC3">
            <v>205932.08</v>
          </cell>
        </row>
        <row r="13">
          <cell r="AC13">
            <v>240410.36000000002</v>
          </cell>
          <cell r="AD13">
            <v>222754.19</v>
          </cell>
        </row>
        <row r="14">
          <cell r="AC14">
            <v>260754.76</v>
          </cell>
          <cell r="AD14">
            <v>241982.75999999995</v>
          </cell>
        </row>
        <row r="15">
          <cell r="AC15">
            <v>182722.88999999998</v>
          </cell>
          <cell r="AD15">
            <v>171429.33000000002</v>
          </cell>
        </row>
      </sheetData>
      <sheetData sheetId="1">
        <row r="3">
          <cell r="AA3">
            <v>4078.2400000000002</v>
          </cell>
        </row>
        <row r="13">
          <cell r="AA13">
            <v>8711.8900000000012</v>
          </cell>
          <cell r="AB13">
            <v>8237.6799999999985</v>
          </cell>
        </row>
        <row r="14">
          <cell r="AA14">
            <v>11547.610000000002</v>
          </cell>
          <cell r="AB14">
            <v>11424.77</v>
          </cell>
        </row>
        <row r="15">
          <cell r="AA15">
            <v>16840.909999999996</v>
          </cell>
          <cell r="AB15">
            <v>16016.590000000002</v>
          </cell>
        </row>
      </sheetData>
      <sheetData sheetId="2">
        <row r="3">
          <cell r="D3">
            <v>4975.08</v>
          </cell>
        </row>
        <row r="13">
          <cell r="D13">
            <v>4975.08</v>
          </cell>
        </row>
        <row r="14">
          <cell r="D14">
            <v>4975.08</v>
          </cell>
        </row>
        <row r="15">
          <cell r="D15">
            <v>4975.08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A40" workbookViewId="0">
      <selection activeCell="C49" sqref="C49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47</v>
      </c>
      <c r="B3" s="40"/>
      <c r="C3" s="40"/>
      <c r="D3"/>
    </row>
    <row r="4" spans="1:5" x14ac:dyDescent="0.3">
      <c r="A4" s="41" t="s">
        <v>51</v>
      </c>
      <c r="B4" s="41"/>
      <c r="C4" s="41"/>
      <c r="D4"/>
    </row>
    <row r="5" spans="1:5" x14ac:dyDescent="0.3">
      <c r="A5" s="31" t="s">
        <v>0</v>
      </c>
      <c r="B5" s="31"/>
      <c r="C5" s="42"/>
      <c r="D5" s="42"/>
    </row>
    <row r="6" spans="1:5" ht="30" customHeight="1" x14ac:dyDescent="0.3">
      <c r="A6" s="16" t="s">
        <v>1</v>
      </c>
      <c r="B6" s="16"/>
      <c r="C6" s="17">
        <f>[1]сводный!$C$12</f>
        <v>1492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f>[2]сод.жилья!$AC$13</f>
        <v>240410.36000000002</v>
      </c>
      <c r="C9" s="20">
        <f>[2]сод.жилья!$AD$13</f>
        <v>222754.19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f>[2]одн!$AA$13</f>
        <v>8711.8900000000012</v>
      </c>
      <c r="C11" s="20">
        <f>[2]одн!$AB$13</f>
        <v>8237.6799999999985</v>
      </c>
      <c r="D11" s="12"/>
      <c r="E11" s="8"/>
    </row>
    <row r="12" spans="1:5" x14ac:dyDescent="0.3">
      <c r="A12" s="21" t="s">
        <v>21</v>
      </c>
      <c r="B12" s="20">
        <f>[2]оборуд!$D$13</f>
        <v>4975.08</v>
      </c>
      <c r="C12" s="20">
        <f>B12</f>
        <v>4975.08</v>
      </c>
      <c r="D12" s="12"/>
    </row>
    <row r="13" spans="1:5" x14ac:dyDescent="0.3">
      <c r="A13" s="22" t="s">
        <v>40</v>
      </c>
      <c r="B13" s="23">
        <f>SUM(B9:B12)</f>
        <v>254097.33000000002</v>
      </c>
      <c r="C13" s="23">
        <f>SUM(C9:C12)</f>
        <v>235966.94999999998</v>
      </c>
      <c r="D13" s="11"/>
    </row>
    <row r="14" spans="1:5" ht="16.05" customHeight="1" x14ac:dyDescent="0.3">
      <c r="A14" s="21" t="s">
        <v>17</v>
      </c>
      <c r="B14" s="21"/>
      <c r="C14" s="20">
        <f>B13-C13</f>
        <v>18130.380000000034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-99855.078218828945</v>
      </c>
      <c r="D16" s="9"/>
    </row>
    <row r="17" spans="1:5" ht="31.2" x14ac:dyDescent="0.3">
      <c r="A17" s="26" t="s">
        <v>22</v>
      </c>
      <c r="B17" s="26"/>
      <c r="C17" s="23">
        <f>SUM(C18:C24)</f>
        <v>58425.39960731606</v>
      </c>
      <c r="D17" s="11"/>
    </row>
    <row r="18" spans="1:5" x14ac:dyDescent="0.3">
      <c r="A18" s="16" t="s">
        <v>23</v>
      </c>
      <c r="B18" s="16"/>
      <c r="C18" s="19">
        <f>[1]сводный!$AA$12</f>
        <v>21749.774775250207</v>
      </c>
      <c r="D18" s="12"/>
    </row>
    <row r="19" spans="1:5" x14ac:dyDescent="0.3">
      <c r="A19" s="16" t="s">
        <v>11</v>
      </c>
      <c r="B19" s="16"/>
      <c r="C19" s="19">
        <f>C18*0.302</f>
        <v>6568.4319821255622</v>
      </c>
      <c r="D19" s="12"/>
    </row>
    <row r="20" spans="1:5" x14ac:dyDescent="0.3">
      <c r="A20" s="16" t="s">
        <v>2</v>
      </c>
      <c r="B20" s="16"/>
      <c r="C20" s="20">
        <f>[1]сводный!$F$12+[1]сводный!$G$12</f>
        <v>2323.5128499402858</v>
      </c>
      <c r="D20" s="12"/>
    </row>
    <row r="21" spans="1:5" x14ac:dyDescent="0.3">
      <c r="A21" s="16" t="s">
        <v>14</v>
      </c>
      <c r="B21" s="16"/>
      <c r="C21" s="20">
        <f>[1]сводный!$Q$12</f>
        <v>13770</v>
      </c>
      <c r="D21" s="12"/>
    </row>
    <row r="22" spans="1:5" x14ac:dyDescent="0.3">
      <c r="A22" s="16" t="s">
        <v>32</v>
      </c>
      <c r="B22" s="16"/>
      <c r="C22" s="20">
        <f>[1]сводный!$T$12</f>
        <v>0</v>
      </c>
      <c r="D22" s="12"/>
    </row>
    <row r="23" spans="1:5" x14ac:dyDescent="0.3">
      <c r="A23" s="16" t="s">
        <v>52</v>
      </c>
      <c r="B23" s="16"/>
      <c r="C23" s="20">
        <f>[1]сводный!$X$12</f>
        <v>0</v>
      </c>
      <c r="D23" s="12"/>
    </row>
    <row r="24" spans="1:5" x14ac:dyDescent="0.3">
      <c r="A24" s="16" t="s">
        <v>33</v>
      </c>
      <c r="B24" s="16"/>
      <c r="C24" s="20">
        <f>[1]сводный!$P$12</f>
        <v>14013.68</v>
      </c>
      <c r="D24" s="12"/>
    </row>
    <row r="25" spans="1:5" ht="46.8" x14ac:dyDescent="0.3">
      <c r="A25" s="26" t="s">
        <v>24</v>
      </c>
      <c r="B25" s="26"/>
      <c r="C25" s="23">
        <f>SUM(C26:C30)</f>
        <v>75493.807554652711</v>
      </c>
      <c r="D25" s="11"/>
    </row>
    <row r="26" spans="1:5" x14ac:dyDescent="0.3">
      <c r="A26" s="16" t="s">
        <v>23</v>
      </c>
      <c r="B26" s="16"/>
      <c r="C26" s="20">
        <f>[1]сводный!$AB$12</f>
        <v>52274.022454439102</v>
      </c>
      <c r="D26" s="12"/>
    </row>
    <row r="27" spans="1:5" x14ac:dyDescent="0.3">
      <c r="A27" s="16" t="s">
        <v>11</v>
      </c>
      <c r="B27" s="16"/>
      <c r="C27" s="20">
        <f>C26*0.302</f>
        <v>15786.754781240608</v>
      </c>
      <c r="D27" s="12"/>
    </row>
    <row r="28" spans="1:5" x14ac:dyDescent="0.3">
      <c r="A28" s="16" t="s">
        <v>2</v>
      </c>
      <c r="B28" s="16"/>
      <c r="C28" s="20">
        <f>[1]сводный!$H$12+[1]сводный!$I$12+[1]сводный!$V$12</f>
        <v>1142.0403189729991</v>
      </c>
      <c r="D28" s="12"/>
      <c r="E28" s="4"/>
    </row>
    <row r="29" spans="1:5" x14ac:dyDescent="0.3">
      <c r="A29" s="16" t="s">
        <v>34</v>
      </c>
      <c r="B29" s="16"/>
      <c r="C29" s="20">
        <f>[1]сводный!$O$12</f>
        <v>6290.99</v>
      </c>
      <c r="D29" s="12"/>
    </row>
    <row r="30" spans="1:5" x14ac:dyDescent="0.3">
      <c r="A30" s="16" t="s">
        <v>25</v>
      </c>
      <c r="B30" s="16"/>
      <c r="C30" s="20">
        <f>[1]сводный!$R$12</f>
        <v>0</v>
      </c>
      <c r="D30" s="12"/>
    </row>
    <row r="31" spans="1:5" ht="15.6" x14ac:dyDescent="0.3">
      <c r="A31" s="26" t="s">
        <v>26</v>
      </c>
      <c r="B31" s="26"/>
      <c r="C31" s="23">
        <f>SUM(C32:C37)</f>
        <v>11177.797051724323</v>
      </c>
      <c r="D31" s="11"/>
    </row>
    <row r="32" spans="1:5" x14ac:dyDescent="0.3">
      <c r="A32" s="16" t="s">
        <v>23</v>
      </c>
      <c r="B32" s="16"/>
      <c r="C32" s="20">
        <f>[1]сводный!$AC$12</f>
        <v>0</v>
      </c>
      <c r="D32" s="12"/>
    </row>
    <row r="33" spans="1:5" x14ac:dyDescent="0.3">
      <c r="A33" s="16" t="s">
        <v>11</v>
      </c>
      <c r="B33" s="16"/>
      <c r="C33" s="20">
        <f>C32*0.302</f>
        <v>0</v>
      </c>
      <c r="D33" s="12"/>
    </row>
    <row r="34" spans="1:5" x14ac:dyDescent="0.3">
      <c r="A34" s="16" t="s">
        <v>27</v>
      </c>
      <c r="B34" s="16"/>
      <c r="C34" s="20">
        <f>[1]сводный!$J$12+[1]сводный!$K$12</f>
        <v>218.03957609910836</v>
      </c>
      <c r="D34" s="12"/>
    </row>
    <row r="35" spans="1:5" x14ac:dyDescent="0.3">
      <c r="A35" s="16" t="s">
        <v>36</v>
      </c>
      <c r="B35" s="16"/>
      <c r="C35" s="20">
        <f>[1]сводный!$L$12</f>
        <v>0</v>
      </c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f>[1]сводный!$W$12</f>
        <v>10959.757475625214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20450.227046292817</v>
      </c>
      <c r="D38" s="11"/>
    </row>
    <row r="39" spans="1:5" x14ac:dyDescent="0.3">
      <c r="A39" s="16" t="s">
        <v>38</v>
      </c>
      <c r="B39" s="16"/>
      <c r="C39" s="20">
        <f>[1]сводный!$E$12</f>
        <v>1648.7971044967824</v>
      </c>
      <c r="D39" s="12"/>
    </row>
    <row r="40" spans="1:5" x14ac:dyDescent="0.3">
      <c r="A40" s="21" t="s">
        <v>4</v>
      </c>
      <c r="B40" s="21"/>
      <c r="C40" s="20">
        <f>[1]сводный!$U$12</f>
        <v>10525.2</v>
      </c>
      <c r="D40" s="12"/>
    </row>
    <row r="41" spans="1:5" x14ac:dyDescent="0.3">
      <c r="A41" s="21" t="s">
        <v>35</v>
      </c>
      <c r="B41" s="21"/>
      <c r="C41" s="20">
        <f>[1]сводный!$D$12</f>
        <v>3852.2839833953485</v>
      </c>
      <c r="D41" s="12"/>
    </row>
    <row r="42" spans="1:5" ht="28.2" x14ac:dyDescent="0.3">
      <c r="A42" s="21" t="s">
        <v>5</v>
      </c>
      <c r="B42" s="21"/>
      <c r="C42" s="20">
        <f>[1]сводный!$M$12</f>
        <v>377.78917872246802</v>
      </c>
      <c r="D42" s="12"/>
    </row>
    <row r="43" spans="1:5" x14ac:dyDescent="0.3">
      <c r="A43" s="21" t="s">
        <v>6</v>
      </c>
      <c r="B43" s="21"/>
      <c r="C43" s="20">
        <f>[1]сводный!$AE$12</f>
        <v>4046.1567796782183</v>
      </c>
      <c r="D43" s="12"/>
    </row>
    <row r="44" spans="1:5" ht="20.7" customHeight="1" x14ac:dyDescent="0.3">
      <c r="A44" s="22" t="s">
        <v>30</v>
      </c>
      <c r="B44" s="22"/>
      <c r="C44" s="23">
        <f>SUM(C45:C48)</f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f>D51*C6*12</f>
        <v>56934.719999999994</v>
      </c>
      <c r="D51" s="11">
        <f>(3.05*8+3.44*4)/12</f>
        <v>3.1799999999999997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f>C17+C25+C31+C38+C51</f>
        <v>222481.95125998592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f>C13-C53</f>
        <v>13484.998740014067</v>
      </c>
      <c r="D55" s="15"/>
    </row>
    <row r="56" spans="1:5" ht="15.6" x14ac:dyDescent="0.3">
      <c r="A56" s="25" t="s">
        <v>46</v>
      </c>
      <c r="B56" s="38"/>
      <c r="C56" s="24">
        <f>C16+C55</f>
        <v>-86370.079478814878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35433070866141736" top="0.27559055118110237" bottom="0.19685039370078741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A37" workbookViewId="0">
      <selection activeCell="C49" sqref="C49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48</v>
      </c>
      <c r="B3" s="40"/>
      <c r="C3" s="40"/>
      <c r="D3"/>
    </row>
    <row r="4" spans="1:5" x14ac:dyDescent="0.3">
      <c r="A4" s="41" t="s">
        <v>51</v>
      </c>
      <c r="B4" s="41"/>
      <c r="C4" s="41"/>
      <c r="D4"/>
    </row>
    <row r="5" spans="1:5" x14ac:dyDescent="0.3">
      <c r="A5" s="31" t="s">
        <v>0</v>
      </c>
      <c r="B5" s="31"/>
      <c r="C5" s="42"/>
      <c r="D5" s="42"/>
    </row>
    <row r="6" spans="1:5" ht="30" customHeight="1" x14ac:dyDescent="0.3">
      <c r="A6" s="16" t="s">
        <v>1</v>
      </c>
      <c r="B6" s="16"/>
      <c r="C6" s="17">
        <f>[1]сводный!$C$13</f>
        <v>1533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f>[2]сод.жилья!$AC$14</f>
        <v>260754.76</v>
      </c>
      <c r="C9" s="20">
        <f>[2]сод.жилья!$AD$14</f>
        <v>241982.75999999995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f>[2]одн!$AA$14</f>
        <v>11547.610000000002</v>
      </c>
      <c r="C11" s="20">
        <f>[2]одн!$AB$14</f>
        <v>11424.77</v>
      </c>
      <c r="D11" s="12"/>
      <c r="E11" s="8"/>
    </row>
    <row r="12" spans="1:5" x14ac:dyDescent="0.3">
      <c r="A12" s="21" t="s">
        <v>21</v>
      </c>
      <c r="B12" s="20">
        <f>[2]оборуд!$D$14</f>
        <v>4975.08</v>
      </c>
      <c r="C12" s="20">
        <f>B12</f>
        <v>4975.08</v>
      </c>
      <c r="D12" s="12"/>
    </row>
    <row r="13" spans="1:5" x14ac:dyDescent="0.3">
      <c r="A13" s="22" t="s">
        <v>40</v>
      </c>
      <c r="B13" s="23">
        <f>SUM(B9:B12)</f>
        <v>277277.45</v>
      </c>
      <c r="C13" s="23">
        <f>SUM(C9:C12)</f>
        <v>258382.60999999993</v>
      </c>
      <c r="D13" s="11"/>
    </row>
    <row r="14" spans="1:5" ht="16.05" customHeight="1" x14ac:dyDescent="0.3">
      <c r="A14" s="21" t="s">
        <v>17</v>
      </c>
      <c r="B14" s="21"/>
      <c r="C14" s="20"/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-50373.584328749566</v>
      </c>
      <c r="D16" s="9"/>
    </row>
    <row r="17" spans="1:5" ht="31.2" x14ac:dyDescent="0.3">
      <c r="A17" s="26" t="s">
        <v>22</v>
      </c>
      <c r="B17" s="26"/>
      <c r="C17" s="23">
        <f>SUM(C18:C24)</f>
        <v>47007.72847722219</v>
      </c>
      <c r="D17" s="11"/>
    </row>
    <row r="18" spans="1:5" x14ac:dyDescent="0.3">
      <c r="A18" s="16" t="s">
        <v>23</v>
      </c>
      <c r="B18" s="16"/>
      <c r="C18" s="19">
        <f>[1]сводный!$AA$13</f>
        <v>22347.456253658554</v>
      </c>
      <c r="D18" s="12"/>
    </row>
    <row r="19" spans="1:5" x14ac:dyDescent="0.3">
      <c r="A19" s="16" t="s">
        <v>11</v>
      </c>
      <c r="B19" s="16"/>
      <c r="C19" s="19">
        <f>C18*0.302</f>
        <v>6748.931788604883</v>
      </c>
      <c r="D19" s="12"/>
    </row>
    <row r="20" spans="1:5" x14ac:dyDescent="0.3">
      <c r="A20" s="16" t="s">
        <v>2</v>
      </c>
      <c r="B20" s="16"/>
      <c r="C20" s="20">
        <f>[1]сводный!$F$13+[1]сводный!$G$13</f>
        <v>2137.9204349587521</v>
      </c>
      <c r="D20" s="12"/>
    </row>
    <row r="21" spans="1:5" x14ac:dyDescent="0.3">
      <c r="A21" s="16" t="s">
        <v>14</v>
      </c>
      <c r="B21" s="16"/>
      <c r="C21" s="20">
        <f>[1]сводный!$Q$13</f>
        <v>13770</v>
      </c>
      <c r="D21" s="12"/>
    </row>
    <row r="22" spans="1:5" x14ac:dyDescent="0.3">
      <c r="A22" s="16" t="s">
        <v>32</v>
      </c>
      <c r="B22" s="16"/>
      <c r="C22" s="20">
        <f>[1]сводный!$T$13</f>
        <v>0</v>
      </c>
      <c r="D22" s="12"/>
    </row>
    <row r="23" spans="1:5" x14ac:dyDescent="0.3">
      <c r="A23" s="16" t="s">
        <v>52</v>
      </c>
      <c r="B23" s="16"/>
      <c r="C23" s="20">
        <f>[1]сводный!$X$13</f>
        <v>0</v>
      </c>
      <c r="D23" s="12"/>
    </row>
    <row r="24" spans="1:5" x14ac:dyDescent="0.3">
      <c r="A24" s="16" t="s">
        <v>33</v>
      </c>
      <c r="B24" s="16"/>
      <c r="C24" s="20">
        <f>[1]сводный!$P$13</f>
        <v>2003.42</v>
      </c>
      <c r="D24" s="12"/>
    </row>
    <row r="25" spans="1:5" ht="46.8" x14ac:dyDescent="0.3">
      <c r="A25" s="26" t="s">
        <v>24</v>
      </c>
      <c r="B25" s="26"/>
      <c r="C25" s="23">
        <f>SUM(C26:C30)</f>
        <v>89901.966803808711</v>
      </c>
      <c r="D25" s="11"/>
    </row>
    <row r="26" spans="1:5" x14ac:dyDescent="0.3">
      <c r="A26" s="16" t="s">
        <v>23</v>
      </c>
      <c r="B26" s="16"/>
      <c r="C26" s="20">
        <f>[1]сводный!$AB$13</f>
        <v>53710.506985693799</v>
      </c>
      <c r="D26" s="12"/>
    </row>
    <row r="27" spans="1:5" x14ac:dyDescent="0.3">
      <c r="A27" s="16" t="s">
        <v>11</v>
      </c>
      <c r="B27" s="16"/>
      <c r="C27" s="20">
        <f>C26*0.302</f>
        <v>16220.573109679526</v>
      </c>
      <c r="D27" s="12"/>
    </row>
    <row r="28" spans="1:5" x14ac:dyDescent="0.3">
      <c r="A28" s="16" t="s">
        <v>2</v>
      </c>
      <c r="B28" s="16"/>
      <c r="C28" s="20">
        <f>[1]сводный!$H$13+[1]сводный!$I$13+[1]сводный!$V$13</f>
        <v>1060.906708435394</v>
      </c>
      <c r="D28" s="12"/>
      <c r="E28" s="4"/>
    </row>
    <row r="29" spans="1:5" x14ac:dyDescent="0.3">
      <c r="A29" s="16" t="s">
        <v>34</v>
      </c>
      <c r="B29" s="16"/>
      <c r="C29" s="20">
        <f>[1]сводный!$O$13</f>
        <v>9212.65</v>
      </c>
      <c r="D29" s="12"/>
    </row>
    <row r="30" spans="1:5" x14ac:dyDescent="0.3">
      <c r="A30" s="16" t="s">
        <v>25</v>
      </c>
      <c r="B30" s="16"/>
      <c r="C30" s="20">
        <f>[1]сводный!$R$13</f>
        <v>9697.33</v>
      </c>
      <c r="D30" s="12"/>
    </row>
    <row r="31" spans="1:5" ht="15.6" x14ac:dyDescent="0.3">
      <c r="A31" s="26" t="s">
        <v>26</v>
      </c>
      <c r="B31" s="26"/>
      <c r="C31" s="23">
        <f>SUM(C32:C37)</f>
        <v>11594.961716014333</v>
      </c>
      <c r="D31" s="11"/>
    </row>
    <row r="32" spans="1:5" x14ac:dyDescent="0.3">
      <c r="A32" s="16" t="s">
        <v>23</v>
      </c>
      <c r="B32" s="16"/>
      <c r="C32" s="20">
        <f>[1]сводный!$AC$13</f>
        <v>0</v>
      </c>
      <c r="D32" s="12"/>
    </row>
    <row r="33" spans="1:5" x14ac:dyDescent="0.3">
      <c r="A33" s="16" t="s">
        <v>11</v>
      </c>
      <c r="B33" s="16"/>
      <c r="C33" s="20">
        <f>C32*0.302</f>
        <v>0</v>
      </c>
      <c r="D33" s="12"/>
    </row>
    <row r="34" spans="1:5" x14ac:dyDescent="0.3">
      <c r="A34" s="16" t="s">
        <v>27</v>
      </c>
      <c r="B34" s="16"/>
      <c r="C34" s="20">
        <f>[1]сводный!$J$13+[1]сводный!$K$13</f>
        <v>224.03128026805166</v>
      </c>
      <c r="D34" s="12"/>
    </row>
    <row r="35" spans="1:5" x14ac:dyDescent="0.3">
      <c r="A35" s="16" t="s">
        <v>36</v>
      </c>
      <c r="B35" s="16"/>
      <c r="C35" s="20">
        <f>[1]сводный!$L$13</f>
        <v>110</v>
      </c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f>[1]сводный!$W$13</f>
        <v>11260.930435746282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21595.165725178882</v>
      </c>
      <c r="D38" s="11"/>
    </row>
    <row r="39" spans="1:5" x14ac:dyDescent="0.3">
      <c r="A39" s="16" t="s">
        <v>38</v>
      </c>
      <c r="B39" s="16"/>
      <c r="C39" s="20">
        <f>[1]сводный!$E$13</f>
        <v>1694.105872113651</v>
      </c>
      <c r="D39" s="12"/>
    </row>
    <row r="40" spans="1:5" x14ac:dyDescent="0.3">
      <c r="A40" s="21" t="s">
        <v>4</v>
      </c>
      <c r="B40" s="21"/>
      <c r="C40" s="20">
        <f>[1]сводный!$U$13</f>
        <v>11397.4</v>
      </c>
      <c r="D40" s="12"/>
    </row>
    <row r="41" spans="1:5" x14ac:dyDescent="0.3">
      <c r="A41" s="21" t="s">
        <v>35</v>
      </c>
      <c r="B41" s="21"/>
      <c r="C41" s="20">
        <f>[1]сводный!$D$13</f>
        <v>3958.1443341454883</v>
      </c>
      <c r="D41" s="12"/>
    </row>
    <row r="42" spans="1:5" ht="28.2" x14ac:dyDescent="0.3">
      <c r="A42" s="21" t="s">
        <v>5</v>
      </c>
      <c r="B42" s="21"/>
      <c r="C42" s="20">
        <f>[1]сводный!$M$13</f>
        <v>388.17078484017662</v>
      </c>
      <c r="D42" s="12"/>
    </row>
    <row r="43" spans="1:5" x14ac:dyDescent="0.3">
      <c r="A43" s="21" t="s">
        <v>6</v>
      </c>
      <c r="B43" s="21"/>
      <c r="C43" s="20">
        <f>[1]сводный!$AE$13</f>
        <v>4157.3447340795638</v>
      </c>
      <c r="D43" s="12"/>
    </row>
    <row r="44" spans="1:5" ht="20.7" customHeight="1" x14ac:dyDescent="0.3">
      <c r="A44" s="22" t="s">
        <v>30</v>
      </c>
      <c r="B44" s="22"/>
      <c r="C44" s="23">
        <f>SUM(C45:C48)</f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f>D51*C6*12</f>
        <v>41574.959999999992</v>
      </c>
      <c r="D51" s="11">
        <f>(2.17*8+2.44*4)/12</f>
        <v>2.2599999999999998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f>C17+C25+C31+C38+C51</f>
        <v>211674.7827222241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f>C13-C53</f>
        <v>46707.827277775825</v>
      </c>
      <c r="D55" s="15"/>
    </row>
    <row r="56" spans="1:5" ht="15.6" x14ac:dyDescent="0.3">
      <c r="A56" s="25" t="s">
        <v>46</v>
      </c>
      <c r="B56" s="38"/>
      <c r="C56" s="24">
        <f>C16+C55</f>
        <v>-3665.7570509737416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19685039370078741" top="0.23622047244094491" bottom="0.19685039370078741" header="0.31496062992125984" footer="0.31496062992125984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A40" workbookViewId="0">
      <selection activeCell="C49" sqref="C49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49</v>
      </c>
      <c r="B3" s="40"/>
      <c r="C3" s="40"/>
      <c r="D3"/>
    </row>
    <row r="4" spans="1:5" x14ac:dyDescent="0.3">
      <c r="A4" s="41" t="s">
        <v>51</v>
      </c>
      <c r="B4" s="41"/>
      <c r="C4" s="41"/>
      <c r="D4"/>
    </row>
    <row r="5" spans="1:5" x14ac:dyDescent="0.3">
      <c r="A5" s="31" t="s">
        <v>0</v>
      </c>
      <c r="B5" s="31"/>
      <c r="C5" s="42"/>
      <c r="D5" s="42"/>
    </row>
    <row r="6" spans="1:5" ht="30" customHeight="1" x14ac:dyDescent="0.3">
      <c r="A6" s="16" t="s">
        <v>1</v>
      </c>
      <c r="B6" s="16"/>
      <c r="C6" s="17">
        <f>[1]сводный!$C$14</f>
        <v>910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f>[2]сод.жилья!$AC$15</f>
        <v>182722.88999999998</v>
      </c>
      <c r="C9" s="20">
        <f>[2]сод.жилья!$AD$15</f>
        <v>171429.33000000002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f>[2]одн!$AA$15</f>
        <v>16840.909999999996</v>
      </c>
      <c r="C11" s="20">
        <f>[2]одн!$AB$15</f>
        <v>16016.590000000002</v>
      </c>
      <c r="D11" s="12"/>
      <c r="E11" s="8"/>
    </row>
    <row r="12" spans="1:5" x14ac:dyDescent="0.3">
      <c r="A12" s="21" t="s">
        <v>21</v>
      </c>
      <c r="B12" s="20">
        <f>[2]оборуд!$D$15</f>
        <v>4975.08</v>
      </c>
      <c r="C12" s="20">
        <f>B12</f>
        <v>4975.08</v>
      </c>
      <c r="D12" s="12"/>
    </row>
    <row r="13" spans="1:5" x14ac:dyDescent="0.3">
      <c r="A13" s="22" t="s">
        <v>40</v>
      </c>
      <c r="B13" s="23">
        <f>SUM(B9:B12)</f>
        <v>204538.87999999998</v>
      </c>
      <c r="C13" s="23">
        <f>SUM(C9:C12)</f>
        <v>192421</v>
      </c>
      <c r="D13" s="11"/>
    </row>
    <row r="14" spans="1:5" ht="16.05" customHeight="1" x14ac:dyDescent="0.3">
      <c r="A14" s="21" t="s">
        <v>17</v>
      </c>
      <c r="B14" s="21"/>
      <c r="C14" s="20">
        <f>B13-C13</f>
        <v>12117.879999999976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23334.683795048622</v>
      </c>
      <c r="D16" s="9"/>
    </row>
    <row r="17" spans="1:5" ht="31.2" x14ac:dyDescent="0.3">
      <c r="A17" s="26" t="s">
        <v>22</v>
      </c>
      <c r="B17" s="26"/>
      <c r="C17" s="23">
        <f>SUM(C18:C24)</f>
        <v>28752.660283282577</v>
      </c>
      <c r="D17" s="11"/>
    </row>
    <row r="18" spans="1:5" x14ac:dyDescent="0.3">
      <c r="A18" s="16" t="s">
        <v>23</v>
      </c>
      <c r="B18" s="16"/>
      <c r="C18" s="19">
        <f>[1]сводный!$AA$14</f>
        <v>13265.613301258503</v>
      </c>
      <c r="D18" s="12"/>
    </row>
    <row r="19" spans="1:5" x14ac:dyDescent="0.3">
      <c r="A19" s="16" t="s">
        <v>11</v>
      </c>
      <c r="B19" s="16"/>
      <c r="C19" s="19">
        <f>C18*0.302</f>
        <v>4006.2152169800679</v>
      </c>
      <c r="D19" s="12"/>
    </row>
    <row r="20" spans="1:5" x14ac:dyDescent="0.3">
      <c r="A20" s="16" t="s">
        <v>2</v>
      </c>
      <c r="B20" s="16"/>
      <c r="C20" s="20">
        <f>[1]сводный!$F$14+[1]сводный!$G$14</f>
        <v>260.83176504400819</v>
      </c>
      <c r="D20" s="12"/>
    </row>
    <row r="21" spans="1:5" x14ac:dyDescent="0.3">
      <c r="A21" s="16" t="s">
        <v>14</v>
      </c>
      <c r="B21" s="16"/>
      <c r="C21" s="20">
        <f>[1]сводный!$Q$14</f>
        <v>11220</v>
      </c>
      <c r="D21" s="12"/>
    </row>
    <row r="22" spans="1:5" x14ac:dyDescent="0.3">
      <c r="A22" s="16" t="s">
        <v>32</v>
      </c>
      <c r="B22" s="16"/>
      <c r="C22" s="20">
        <f>[1]сводный!$T$14</f>
        <v>0</v>
      </c>
      <c r="D22" s="12"/>
    </row>
    <row r="23" spans="1:5" x14ac:dyDescent="0.3">
      <c r="A23" s="16" t="s">
        <v>52</v>
      </c>
      <c r="B23" s="16"/>
      <c r="C23" s="20">
        <f>[1]сводный!$X$14</f>
        <v>0</v>
      </c>
      <c r="D23" s="12"/>
    </row>
    <row r="24" spans="1:5" x14ac:dyDescent="0.3">
      <c r="A24" s="16" t="s">
        <v>33</v>
      </c>
      <c r="B24" s="16"/>
      <c r="C24" s="20">
        <f>[1]сводный!$P$14</f>
        <v>0</v>
      </c>
      <c r="D24" s="12"/>
    </row>
    <row r="25" spans="1:5" ht="46.8" x14ac:dyDescent="0.3">
      <c r="A25" s="26" t="s">
        <v>24</v>
      </c>
      <c r="B25" s="26"/>
      <c r="C25" s="23">
        <f>SUM(C26:C30)</f>
        <v>46418.70577395038</v>
      </c>
      <c r="D25" s="11"/>
    </row>
    <row r="26" spans="1:5" x14ac:dyDescent="0.3">
      <c r="A26" s="16" t="s">
        <v>23</v>
      </c>
      <c r="B26" s="16"/>
      <c r="C26" s="20">
        <f>[1]сводный!$AB$14</f>
        <v>31882.949352238324</v>
      </c>
      <c r="D26" s="12"/>
    </row>
    <row r="27" spans="1:5" x14ac:dyDescent="0.3">
      <c r="A27" s="16" t="s">
        <v>11</v>
      </c>
      <c r="B27" s="16"/>
      <c r="C27" s="20">
        <f>C26*0.302</f>
        <v>9628.6507043759739</v>
      </c>
      <c r="D27" s="12"/>
    </row>
    <row r="28" spans="1:5" x14ac:dyDescent="0.3">
      <c r="A28" s="16" t="s">
        <v>2</v>
      </c>
      <c r="B28" s="16"/>
      <c r="C28" s="20">
        <f>[1]сводный!$H$14+[1]сводный!$I$14+[1]сводный!$V$14</f>
        <v>537.98571733607855</v>
      </c>
      <c r="D28" s="12"/>
      <c r="E28" s="4"/>
    </row>
    <row r="29" spans="1:5" x14ac:dyDescent="0.3">
      <c r="A29" s="16" t="s">
        <v>34</v>
      </c>
      <c r="B29" s="16"/>
      <c r="C29" s="20">
        <f>[1]сводный!$O$14</f>
        <v>4369.12</v>
      </c>
      <c r="D29" s="12"/>
    </row>
    <row r="30" spans="1:5" x14ac:dyDescent="0.3">
      <c r="A30" s="16" t="s">
        <v>25</v>
      </c>
      <c r="B30" s="16"/>
      <c r="C30" s="20">
        <f>[1]сводный!$R$14</f>
        <v>0</v>
      </c>
      <c r="D30" s="12"/>
    </row>
    <row r="31" spans="1:5" ht="15.6" x14ac:dyDescent="0.3">
      <c r="A31" s="26" t="s">
        <v>26</v>
      </c>
      <c r="B31" s="26"/>
      <c r="C31" s="23">
        <f>SUM(C32:C37)</f>
        <v>6898.0571830222061</v>
      </c>
      <c r="D31" s="11"/>
    </row>
    <row r="32" spans="1:5" x14ac:dyDescent="0.3">
      <c r="A32" s="16" t="s">
        <v>23</v>
      </c>
      <c r="B32" s="16"/>
      <c r="C32" s="20">
        <f>[1]сводный!$AC$14</f>
        <v>0</v>
      </c>
      <c r="D32" s="12"/>
    </row>
    <row r="33" spans="1:5" x14ac:dyDescent="0.3">
      <c r="A33" s="16" t="s">
        <v>11</v>
      </c>
      <c r="B33" s="16"/>
      <c r="C33" s="20">
        <f>C32*0.302</f>
        <v>0</v>
      </c>
      <c r="D33" s="12"/>
    </row>
    <row r="34" spans="1:5" x14ac:dyDescent="0.3">
      <c r="A34" s="16" t="s">
        <v>27</v>
      </c>
      <c r="B34" s="16"/>
      <c r="C34" s="20">
        <f>[1]сводный!$J$14+[1]сводный!$K$14</f>
        <v>213.48660472532745</v>
      </c>
      <c r="D34" s="12"/>
    </row>
    <row r="35" spans="1:5" x14ac:dyDescent="0.3">
      <c r="A35" s="16" t="s">
        <v>36</v>
      </c>
      <c r="B35" s="16"/>
      <c r="C35" s="20">
        <f>[1]сводный!$L$14</f>
        <v>0</v>
      </c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f>[1]сводный!$W$14</f>
        <v>6684.5705782968789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24406.518238690656</v>
      </c>
      <c r="D38" s="11"/>
    </row>
    <row r="39" spans="1:5" x14ac:dyDescent="0.3">
      <c r="A39" s="16" t="s">
        <v>38</v>
      </c>
      <c r="B39" s="16"/>
      <c r="C39" s="20">
        <f>[1]сводный!$E$14</f>
        <v>1005.6336227158658</v>
      </c>
      <c r="D39" s="12"/>
    </row>
    <row r="40" spans="1:5" x14ac:dyDescent="0.3">
      <c r="A40" s="21" t="s">
        <v>4</v>
      </c>
      <c r="B40" s="21"/>
      <c r="C40" s="20">
        <f>[1]сводный!$U$14</f>
        <v>18353.05</v>
      </c>
      <c r="D40" s="12"/>
    </row>
    <row r="41" spans="1:5" x14ac:dyDescent="0.3">
      <c r="A41" s="21" t="s">
        <v>35</v>
      </c>
      <c r="B41" s="21"/>
      <c r="C41" s="20">
        <f>[1]сводный!$D$14</f>
        <v>2349.5833946982352</v>
      </c>
      <c r="D41" s="12"/>
    </row>
    <row r="42" spans="1:5" ht="28.2" x14ac:dyDescent="0.3">
      <c r="A42" s="21" t="s">
        <v>5</v>
      </c>
      <c r="B42" s="21"/>
      <c r="C42" s="20">
        <f>[1]сводный!$M$14</f>
        <v>230.4210138320683</v>
      </c>
      <c r="D42" s="12"/>
    </row>
    <row r="43" spans="1:5" x14ac:dyDescent="0.3">
      <c r="A43" s="21" t="s">
        <v>6</v>
      </c>
      <c r="B43" s="21"/>
      <c r="C43" s="20">
        <f>[1]сводный!$AE$14</f>
        <v>2467.8302074444896</v>
      </c>
      <c r="D43" s="12"/>
    </row>
    <row r="44" spans="1:5" ht="20.7" customHeight="1" x14ac:dyDescent="0.3">
      <c r="A44" s="22" t="s">
        <v>30</v>
      </c>
      <c r="B44" s="22"/>
      <c r="C44" s="23">
        <f>SUM(C45:C48)</f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f>D51*C6*12</f>
        <v>38584</v>
      </c>
      <c r="D51" s="11">
        <f>(3.39*8+3.82*4)/12</f>
        <v>3.5333333333333332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f>C17+C25+C31+C38+C51</f>
        <v>145059.94147894581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f>C13-C53</f>
        <v>47361.05852105419</v>
      </c>
      <c r="D55" s="15"/>
    </row>
    <row r="56" spans="1:5" ht="15.6" x14ac:dyDescent="0.3">
      <c r="A56" s="25" t="s">
        <v>46</v>
      </c>
      <c r="B56" s="38"/>
      <c r="C56" s="24">
        <f>C16+C55</f>
        <v>70695.742316102813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19685039370078741" top="0.43307086614173229" bottom="0.23622047244094491" header="0.31496062992125984" footer="0.31496062992125984"/>
  <pageSetup paperSize="9" scale="7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3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50</v>
      </c>
      <c r="B3" s="40"/>
      <c r="C3" s="40"/>
      <c r="D3"/>
    </row>
    <row r="4" spans="1:5" x14ac:dyDescent="0.3">
      <c r="A4" s="41" t="s">
        <v>53</v>
      </c>
      <c r="B4" s="41"/>
      <c r="C4" s="41"/>
      <c r="D4"/>
    </row>
    <row r="5" spans="1:5" x14ac:dyDescent="0.3">
      <c r="A5" s="39" t="s">
        <v>0</v>
      </c>
      <c r="B5" s="39"/>
      <c r="C5" s="42"/>
      <c r="D5" s="42"/>
    </row>
    <row r="6" spans="1:5" ht="30" customHeight="1" x14ac:dyDescent="0.3">
      <c r="A6" s="16" t="s">
        <v>1</v>
      </c>
      <c r="B6" s="16"/>
      <c r="C6" s="17">
        <v>324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61710.28</v>
      </c>
      <c r="C9" s="20">
        <v>58897.95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0</v>
      </c>
      <c r="C11" s="20">
        <v>0</v>
      </c>
      <c r="D11" s="12"/>
      <c r="E11" s="8"/>
    </row>
    <row r="12" spans="1:5" x14ac:dyDescent="0.3">
      <c r="A12" s="21" t="s">
        <v>21</v>
      </c>
      <c r="B12" s="20">
        <v>0</v>
      </c>
      <c r="C12" s="20">
        <v>0</v>
      </c>
      <c r="D12" s="12"/>
    </row>
    <row r="13" spans="1:5" x14ac:dyDescent="0.3">
      <c r="A13" s="22" t="s">
        <v>40</v>
      </c>
      <c r="B13" s="23">
        <f>SUM(B9:B12)</f>
        <v>61710.28</v>
      </c>
      <c r="C13" s="23">
        <f>SUM(C9:C12)</f>
        <v>58897.95</v>
      </c>
      <c r="D13" s="11"/>
    </row>
    <row r="14" spans="1:5" ht="16.05" customHeight="1" x14ac:dyDescent="0.3">
      <c r="A14" s="21" t="s">
        <v>17</v>
      </c>
      <c r="B14" s="21"/>
      <c r="C14" s="20">
        <f>B13-C13</f>
        <v>2812.3300000000017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-24990.19</v>
      </c>
      <c r="D16" s="9"/>
    </row>
    <row r="17" spans="1:5" ht="31.2" x14ac:dyDescent="0.3">
      <c r="A17" s="26" t="s">
        <v>22</v>
      </c>
      <c r="B17" s="26"/>
      <c r="C17" s="23">
        <f>SUM(C18:C24)</f>
        <v>12955.87</v>
      </c>
      <c r="D17" s="11"/>
    </row>
    <row r="18" spans="1:5" x14ac:dyDescent="0.3">
      <c r="A18" s="16" t="s">
        <v>23</v>
      </c>
      <c r="B18" s="16"/>
      <c r="C18" s="19">
        <v>6473.8</v>
      </c>
      <c r="D18" s="12"/>
    </row>
    <row r="19" spans="1:5" x14ac:dyDescent="0.3">
      <c r="A19" s="16" t="s">
        <v>11</v>
      </c>
      <c r="B19" s="16"/>
      <c r="C19" s="19">
        <v>1922.07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14</v>
      </c>
      <c r="B21" s="16"/>
      <c r="C21" s="20">
        <v>4560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52</v>
      </c>
      <c r="B23" s="16"/>
      <c r="C23" s="20"/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SUM(C26:C30)</f>
        <v>23472.44</v>
      </c>
      <c r="D25" s="11"/>
    </row>
    <row r="26" spans="1:5" x14ac:dyDescent="0.3">
      <c r="A26" s="16" t="s">
        <v>23</v>
      </c>
      <c r="B26" s="16"/>
      <c r="C26" s="20">
        <v>13381.35</v>
      </c>
      <c r="D26" s="12"/>
    </row>
    <row r="27" spans="1:5" x14ac:dyDescent="0.3">
      <c r="A27" s="16" t="s">
        <v>11</v>
      </c>
      <c r="B27" s="16"/>
      <c r="C27" s="20">
        <v>3972.92</v>
      </c>
      <c r="D27" s="12"/>
    </row>
    <row r="28" spans="1:5" x14ac:dyDescent="0.3">
      <c r="A28" s="16" t="s">
        <v>2</v>
      </c>
      <c r="B28" s="16"/>
      <c r="C28" s="20">
        <v>1889.6</v>
      </c>
      <c r="D28" s="12"/>
      <c r="E28" s="4"/>
    </row>
    <row r="29" spans="1:5" x14ac:dyDescent="0.3">
      <c r="A29" s="16" t="s">
        <v>34</v>
      </c>
      <c r="B29" s="16"/>
      <c r="C29" s="20">
        <v>816.61</v>
      </c>
      <c r="D29" s="12"/>
    </row>
    <row r="30" spans="1:5" x14ac:dyDescent="0.3">
      <c r="A30" s="16" t="s">
        <v>25</v>
      </c>
      <c r="B30" s="16"/>
      <c r="C30" s="20">
        <v>3411.96</v>
      </c>
      <c r="D30" s="12"/>
    </row>
    <row r="31" spans="1:5" ht="15.6" x14ac:dyDescent="0.3">
      <c r="A31" s="26" t="s">
        <v>26</v>
      </c>
      <c r="B31" s="26"/>
      <c r="C31" s="23">
        <f>SUM(C32:C37)</f>
        <v>0</v>
      </c>
      <c r="D31" s="11"/>
    </row>
    <row r="32" spans="1:5" x14ac:dyDescent="0.3">
      <c r="A32" s="16" t="s">
        <v>23</v>
      </c>
      <c r="B32" s="16"/>
      <c r="C32" s="20"/>
      <c r="D32" s="12"/>
    </row>
    <row r="33" spans="1:5" x14ac:dyDescent="0.3">
      <c r="A33" s="16" t="s">
        <v>11</v>
      </c>
      <c r="B33" s="16"/>
      <c r="C33" s="20"/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2140.38</v>
      </c>
      <c r="D38" s="11"/>
    </row>
    <row r="39" spans="1:5" x14ac:dyDescent="0.3">
      <c r="A39" s="16" t="s">
        <v>38</v>
      </c>
      <c r="B39" s="16"/>
      <c r="C39" s="20">
        <v>307.2</v>
      </c>
      <c r="D39" s="12"/>
    </row>
    <row r="40" spans="1:5" x14ac:dyDescent="0.3">
      <c r="A40" s="21" t="s">
        <v>4</v>
      </c>
      <c r="B40" s="21"/>
      <c r="C40" s="20"/>
      <c r="D40" s="12"/>
    </row>
    <row r="41" spans="1:5" x14ac:dyDescent="0.3">
      <c r="A41" s="21" t="s">
        <v>35</v>
      </c>
      <c r="B41" s="21"/>
      <c r="C41" s="20">
        <v>852.85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980.33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14139.36</v>
      </c>
      <c r="D51" s="11">
        <f>(3.16*8+3.56*4)/12</f>
        <v>3.2933333333333334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52708.05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6189.9</v>
      </c>
      <c r="D55" s="15"/>
    </row>
    <row r="56" spans="1:5" ht="15.6" x14ac:dyDescent="0.3">
      <c r="A56" s="25" t="s">
        <v>46</v>
      </c>
      <c r="B56" s="38"/>
      <c r="C56" s="24">
        <f>C13+C16-C53</f>
        <v>-18800.290000000008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ул.Десницкого д 68.1</vt:lpstr>
      <vt:lpstr>ул.Десницкого д 68.2</vt:lpstr>
      <vt:lpstr>ул.Десницкого д 68.А </vt:lpstr>
      <vt:lpstr>ул. Советская д. 44.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2025-03-24T13:59:25Z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