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workbookProtection lockWindows="1"/>
  <bookViews>
    <workbookView xWindow="0" yWindow="0" windowWidth="23040" windowHeight="10635" tabRatio="993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0" i="1"/>
  <c r="N31"/>
  <c r="N32"/>
  <c r="N34"/>
  <c r="N35"/>
  <c r="N36"/>
  <c r="N37"/>
  <c r="N38"/>
  <c r="N40"/>
  <c r="N41"/>
  <c r="N42"/>
  <c r="N43"/>
  <c r="N44"/>
  <c r="N45"/>
  <c r="N46"/>
  <c r="N47"/>
  <c r="N48"/>
  <c r="N49"/>
  <c r="N50"/>
  <c r="N52"/>
  <c r="N53"/>
  <c r="N54"/>
  <c r="N55"/>
  <c r="N56"/>
  <c r="N57"/>
  <c r="N58"/>
  <c r="N59"/>
  <c r="N60"/>
  <c r="N61"/>
  <c r="N62"/>
  <c r="N63"/>
  <c r="N64"/>
  <c r="N65"/>
  <c r="O54"/>
  <c r="N29"/>
  <c r="N5"/>
  <c r="M34" l="1"/>
  <c r="L34" s="1"/>
  <c r="H62" l="1"/>
  <c r="J62" s="1"/>
  <c r="M62" s="1"/>
  <c r="H30"/>
  <c r="J30" s="1"/>
  <c r="K30" s="1"/>
  <c r="M30" s="1"/>
  <c r="L30" s="1"/>
  <c r="H31"/>
  <c r="J31" s="1"/>
  <c r="K31" s="1"/>
  <c r="M31" s="1"/>
  <c r="L31" s="1"/>
  <c r="H32"/>
  <c r="J32" s="1"/>
  <c r="K32" s="1"/>
  <c r="M32" s="1"/>
  <c r="L32" s="1"/>
  <c r="H33"/>
  <c r="J33" s="1"/>
  <c r="H34"/>
  <c r="J34" s="1"/>
  <c r="H35"/>
  <c r="J35" s="1"/>
  <c r="K35" s="1"/>
  <c r="M35" s="1"/>
  <c r="L35" s="1"/>
  <c r="H36"/>
  <c r="J36" s="1"/>
  <c r="M36" s="1"/>
  <c r="L36" s="1"/>
  <c r="H37"/>
  <c r="J37" s="1"/>
  <c r="K37" s="1"/>
  <c r="M37" s="1"/>
  <c r="L37" s="1"/>
  <c r="H38"/>
  <c r="J38" s="1"/>
  <c r="M38" s="1"/>
  <c r="L38" s="1"/>
  <c r="H39"/>
  <c r="J39" s="1"/>
  <c r="H40"/>
  <c r="J40" s="1"/>
  <c r="K40" s="1"/>
  <c r="M40" s="1"/>
  <c r="L40" s="1"/>
  <c r="H41"/>
  <c r="J41" s="1"/>
  <c r="K41" s="1"/>
  <c r="M41" s="1"/>
  <c r="L41" s="1"/>
  <c r="H42"/>
  <c r="J42" s="1"/>
  <c r="K42" s="1"/>
  <c r="M42" s="1"/>
  <c r="L42" s="1"/>
  <c r="H43"/>
  <c r="J43" s="1"/>
  <c r="K43" s="1"/>
  <c r="M43" s="1"/>
  <c r="L43" s="1"/>
  <c r="H44"/>
  <c r="J44" s="1"/>
  <c r="K44" s="1"/>
  <c r="M44" s="1"/>
  <c r="L44" s="1"/>
  <c r="H45"/>
  <c r="J45" s="1"/>
  <c r="K45" s="1"/>
  <c r="M45" s="1"/>
  <c r="L45" s="1"/>
  <c r="H46"/>
  <c r="J46" s="1"/>
  <c r="K46" s="1"/>
  <c r="M46" s="1"/>
  <c r="L46" s="1"/>
  <c r="H47"/>
  <c r="J47" s="1"/>
  <c r="K47" s="1"/>
  <c r="M47" s="1"/>
  <c r="L47" s="1"/>
  <c r="H48"/>
  <c r="J48" s="1"/>
  <c r="K48" s="1"/>
  <c r="M48" s="1"/>
  <c r="L48" s="1"/>
  <c r="H49"/>
  <c r="J49" s="1"/>
  <c r="K49" s="1"/>
  <c r="M49" s="1"/>
  <c r="L49" s="1"/>
  <c r="H50"/>
  <c r="J50" s="1"/>
  <c r="K50" s="1"/>
  <c r="M50" s="1"/>
  <c r="L50" s="1"/>
  <c r="H51"/>
  <c r="J51" s="1"/>
  <c r="K51" s="1"/>
  <c r="H52"/>
  <c r="J52" s="1"/>
  <c r="K52" s="1"/>
  <c r="M52" s="1"/>
  <c r="L52" s="1"/>
  <c r="H53"/>
  <c r="J53" s="1"/>
  <c r="K53" s="1"/>
  <c r="M53" s="1"/>
  <c r="L53" s="1"/>
  <c r="H54"/>
  <c r="J54" s="1"/>
  <c r="K54" s="1"/>
  <c r="M54" s="1"/>
  <c r="L54" s="1"/>
  <c r="H55"/>
  <c r="J55" s="1"/>
  <c r="K55" s="1"/>
  <c r="M55" s="1"/>
  <c r="L55" s="1"/>
  <c r="H56"/>
  <c r="J56" s="1"/>
  <c r="K56" s="1"/>
  <c r="M56" s="1"/>
  <c r="L56" s="1"/>
  <c r="H57"/>
  <c r="J57" s="1"/>
  <c r="K57" s="1"/>
  <c r="M57" s="1"/>
  <c r="L57" s="1"/>
  <c r="H58"/>
  <c r="J58" s="1"/>
  <c r="K58" s="1"/>
  <c r="M58" s="1"/>
  <c r="L58" s="1"/>
  <c r="H59"/>
  <c r="J59" s="1"/>
  <c r="K59" s="1"/>
  <c r="M59" s="1"/>
  <c r="L59" s="1"/>
  <c r="H60"/>
  <c r="J60" s="1"/>
  <c r="K60" s="1"/>
  <c r="M60" s="1"/>
  <c r="L60" s="1"/>
  <c r="H61"/>
  <c r="J61" s="1"/>
  <c r="K61" s="1"/>
  <c r="M61" s="1"/>
  <c r="L61" s="1"/>
  <c r="H29"/>
  <c r="J29" s="1"/>
  <c r="K29" s="1"/>
  <c r="M29" s="1"/>
  <c r="L29" s="1"/>
  <c r="H27"/>
  <c r="J27" s="1"/>
  <c r="K27" s="1"/>
  <c r="H5"/>
  <c r="H65"/>
  <c r="I5" l="1"/>
  <c r="J5"/>
  <c r="K5" s="1"/>
  <c r="M5" s="1"/>
  <c r="L5" s="1"/>
  <c r="L62" s="1"/>
  <c r="M66" s="1"/>
  <c r="I62"/>
  <c r="G64"/>
  <c r="D64" s="1"/>
  <c r="D29"/>
  <c r="D5"/>
  <c r="D27"/>
  <c r="D30"/>
  <c r="D31"/>
  <c r="D32"/>
  <c r="D34"/>
  <c r="D35"/>
  <c r="D36"/>
  <c r="D37"/>
  <c r="D38"/>
  <c r="D40"/>
  <c r="D41"/>
  <c r="D42"/>
  <c r="D43"/>
  <c r="D44"/>
  <c r="D45"/>
  <c r="D46"/>
  <c r="D47"/>
  <c r="D48"/>
  <c r="D49"/>
  <c r="D50"/>
  <c r="D52"/>
  <c r="D53"/>
  <c r="D55"/>
  <c r="D56"/>
  <c r="D57"/>
  <c r="D58"/>
  <c r="D59"/>
  <c r="D60"/>
  <c r="D61"/>
  <c r="D62"/>
</calcChain>
</file>

<file path=xl/sharedStrings.xml><?xml version="1.0" encoding="utf-8"?>
<sst xmlns="http://schemas.openxmlformats.org/spreadsheetml/2006/main" count="181" uniqueCount="144">
  <si>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</si>
  <si>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</si>
  <si>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</si>
  <si>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</si>
  <si>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</si>
  <si>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</si>
  <si>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</si>
  <si>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</si>
  <si>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</si>
  <si>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</si>
  <si>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</si>
  <si>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</si>
  <si>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</si>
  <si>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</si>
  <si>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</si>
  <si>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</si>
  <si>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</si>
  <si>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</si>
  <si>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</si>
  <si>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</si>
  <si>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</si>
  <si>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</si>
  <si>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</si>
  <si>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</si>
  <si>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</si>
  <si>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</si>
  <si>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</si>
  <si>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</si>
  <si>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</si>
  <si>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</si>
  <si>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</si>
  <si>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</si>
  <si>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</si>
  <si>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</si>
  <si>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</si>
  <si>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</si>
  <si>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</si>
  <si>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</si>
  <si>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</si>
  <si>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</si>
  <si>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</si>
  <si>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</si>
  <si>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</si>
  <si>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</si>
  <si>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</si>
  <si>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</si>
  <si>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</si>
  <si>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</si>
  <si>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</si>
  <si>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</si>
  <si>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</si>
  <si>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</si>
  <si>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</si>
  <si>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</si>
  <si>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</si>
  <si>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</si>
  <si>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</si>
  <si>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</si>
  <si>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</si>
  <si>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</si>
  <si>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</si>
  <si>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</si>
  <si>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</si>
  <si>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</si>
  <si>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</si>
  <si>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</si>
  <si>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</si>
  <si>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</si>
  <si>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</si>
  <si>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</si>
  <si>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</si>
  <si>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</si>
  <si>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</si>
  <si>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</si>
  <si>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</si>
  <si>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</si>
  <si>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</si>
  <si>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</si>
  <si>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</si>
  <si>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</si>
  <si>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</si>
  <si>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</si>
  <si>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</si>
  <si>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</si>
  <si>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</si>
  <si>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</si>
  <si>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</si>
  <si>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</si>
  <si>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</si>
  <si>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</si>
  <si>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</si>
  <si>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</si>
  <si>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</si>
  <si>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</si>
  <si>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</si>
  <si>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</si>
  <si>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</si>
  <si>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</si>
  <si>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</si>
  <si>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</si>
  <si>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</si>
  <si>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</si>
  <si>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</si>
  <si>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</si>
  <si>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</si>
  <si>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</si>
  <si>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</si>
  <si>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</si>
  <si>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</si>
  <si>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</si>
  <si>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</si>
  <si>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</si>
  <si>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</si>
  <si>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</si>
  <si>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</si>
  <si>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</si>
  <si>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</si>
  <si>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</si>
  <si>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</si>
  <si>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</si>
  <si>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</si>
  <si>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</si>
  <si>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</si>
  <si>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</si>
  <si>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</si>
  <si>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</si>
  <si>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</si>
  <si>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</si>
  <si>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</si>
  <si>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</si>
  <si>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</si>
  <si>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</si>
  <si>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</si>
  <si>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</si>
  <si>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</si>
  <si>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</si>
  <si>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</si>
  <si>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t>по факту</t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</si>
  <si>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Десницкого 68/2</t>
    </r>
  </si>
  <si>
    <r>
      <t>Стоимость на 1 м</t>
    </r>
    <r>
      <rPr>
        <b/>
        <vertAlign val="superscript"/>
        <sz val="9"/>
        <color indexed="8"/>
        <rFont val="Arial"/>
        <family val="2"/>
        <charset val="204"/>
      </rPr>
      <t xml:space="preserve">2 </t>
    </r>
    <r>
      <rPr>
        <b/>
        <sz val="9"/>
        <color indexed="8"/>
        <rFont val="Arial"/>
        <family val="2"/>
        <charset val="204"/>
      </rPr>
      <t>общей площади (рублей в месяц)</t>
    </r>
  </si>
  <si>
    <t>Тариф с 01.09.2022 г, рост на 2,17%</t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</si>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</sst>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>
  <fonts count="17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Font="1"/>
    <xf numFmtId="49" fontId="4" fillId="0" borderId="4" xfId="0" applyNumberFormat="1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49" fontId="4" fillId="0" borderId="7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 wrapText="1"/>
    </xf>
    <xf numFmtId="0" fontId="0" fillId="0" borderId="25" xfId="0" applyBorder="1"/>
    <xf numFmtId="2" fontId="7" fillId="0" borderId="25" xfId="0" applyNumberFormat="1" applyFont="1" applyBorder="1" applyAlignment="1">
      <alignment vertical="center"/>
    </xf>
    <xf numFmtId="0" fontId="0" fillId="0" borderId="25" xfId="0" applyFont="1" applyBorder="1"/>
    <xf numFmtId="2" fontId="8" fillId="0" borderId="25" xfId="0" applyNumberFormat="1" applyFont="1" applyBorder="1" applyAlignment="1">
      <alignment vertical="center"/>
    </xf>
    <xf numFmtId="0" fontId="8" fillId="0" borderId="24" xfId="0" applyFont="1" applyBorder="1"/>
    <xf numFmtId="0" fontId="8" fillId="0" borderId="25" xfId="0" applyFont="1" applyBorder="1"/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2" borderId="30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vertical="center"/>
    </xf>
    <xf numFmtId="2" fontId="6" fillId="0" borderId="31" xfId="0" applyNumberFormat="1" applyFont="1" applyBorder="1"/>
    <xf numFmtId="0" fontId="0" fillId="0" borderId="32" xfId="0" applyBorder="1"/>
    <xf numFmtId="0" fontId="0" fillId="0" borderId="11" xfId="0" applyBorder="1"/>
    <xf numFmtId="2" fontId="7" fillId="0" borderId="11" xfId="0" applyNumberFormat="1" applyFont="1" applyBorder="1" applyAlignment="1">
      <alignment vertical="center"/>
    </xf>
    <xf numFmtId="0" fontId="0" fillId="0" borderId="11" xfId="0" applyFont="1" applyBorder="1"/>
    <xf numFmtId="2" fontId="8" fillId="0" borderId="11" xfId="0" applyNumberFormat="1" applyFont="1" applyBorder="1" applyAlignment="1">
      <alignment vertical="center"/>
    </xf>
    <xf numFmtId="2" fontId="8" fillId="0" borderId="33" xfId="0" applyNumberFormat="1" applyFont="1" applyBorder="1" applyAlignment="1">
      <alignment vertical="center"/>
    </xf>
    <xf numFmtId="2" fontId="7" fillId="3" borderId="34" xfId="0" applyNumberFormat="1" applyFont="1" applyFill="1" applyBorder="1" applyAlignment="1">
      <alignment vertical="center"/>
    </xf>
    <xf numFmtId="4" fontId="14" fillId="0" borderId="3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4" fontId="15" fillId="3" borderId="36" xfId="0" applyNumberFormat="1" applyFont="1" applyFill="1" applyBorder="1" applyAlignment="1">
      <alignment vertical="center"/>
    </xf>
    <xf numFmtId="0" fontId="0" fillId="0" borderId="4" xfId="0" applyBorder="1"/>
    <xf numFmtId="4" fontId="15" fillId="0" borderId="4" xfId="0" applyNumberFormat="1" applyFont="1" applyBorder="1" applyAlignment="1">
      <alignment vertical="center"/>
    </xf>
    <xf numFmtId="0" fontId="0" fillId="0" borderId="4" xfId="0" applyFont="1" applyBorder="1"/>
    <xf numFmtId="4" fontId="16" fillId="0" borderId="4" xfId="0" applyNumberFormat="1" applyFont="1" applyBorder="1" applyAlignment="1">
      <alignment vertical="center"/>
    </xf>
    <xf numFmtId="4" fontId="0" fillId="0" borderId="0" xfId="0" applyNumberFormat="1"/>
    <xf numFmtId="2" fontId="0" fillId="0" borderId="4" xfId="0" applyNumberFormat="1" applyBorder="1"/>
    <xf numFmtId="2" fontId="0" fillId="0" borderId="4" xfId="0" applyNumberFormat="1" applyFont="1" applyBorder="1"/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windowProtection="1" tabSelected="1" zoomScale="146" zoomScaleNormal="146" workbookViewId="0">
      <pane xSplit="2" ySplit="4" topLeftCell="C59" activePane="bottomRight" state="frozen"/>
      <selection pane="topRight" activeCell="C1" sqref="C1"/>
      <selection pane="bottomLeft" activeCell="A40" sqref="A40"/>
      <selection pane="bottomRight" activeCell="P4" sqref="P4"/>
    </sheetView>
  </sheetViews>
  <sheetFormatPr defaultRowHeight="12.75"/>
  <cols>
    <col min="1" max="1" width="7" style="1"/>
    <col min="2" max="2" width="50.7109375" customWidth="1"/>
    <col min="3" max="3" width="15.7109375" customWidth="1"/>
    <col min="4" max="6" width="0" hidden="1" customWidth="1"/>
    <col min="7" max="7" width="10.5703125" hidden="1" customWidth="1"/>
    <col min="8" max="8" width="11.7109375" hidden="1" customWidth="1"/>
    <col min="9" max="9" width="0" hidden="1" customWidth="1"/>
    <col min="10" max="10" width="11.28515625" hidden="1" customWidth="1"/>
    <col min="11" max="11" width="10" hidden="1" customWidth="1"/>
    <col min="12" max="12" width="11.28515625" hidden="1" customWidth="1"/>
    <col min="13" max="13" width="8.85546875" hidden="1" customWidth="1"/>
    <col min="14" max="14" width="10" customWidth="1"/>
    <col min="252" max="252" width="4.42578125"/>
    <col min="253" max="253" width="19.7109375"/>
    <col min="254" max="254" width="15.140625"/>
    <col min="255" max="255" width="9.5703125"/>
    <col min="508" max="508" width="4.42578125"/>
    <col min="509" max="509" width="19.7109375"/>
    <col min="510" max="510" width="15.140625"/>
    <col min="511" max="511" width="9.5703125"/>
    <col min="764" max="764" width="4.42578125"/>
    <col min="765" max="765" width="19.7109375"/>
    <col min="766" max="766" width="15.140625"/>
    <col min="767" max="767" width="9.5703125"/>
    <col min="1020" max="1020" width="4.42578125"/>
    <col min="1021" max="1021" width="19.7109375"/>
    <col min="1022" max="1022" width="15.140625"/>
    <col min="1023" max="1023" width="9.5703125"/>
  </cols>
  <sheetData>
    <row r="1" spans="1:15" ht="60" customHeight="1" thickBot="1">
      <c r="A1" s="87" t="s">
        <v>138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5" ht="74.25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3" t="s">
        <v>139</v>
      </c>
      <c r="H2" s="33" t="s">
        <v>139</v>
      </c>
      <c r="J2" s="45" t="s">
        <v>140</v>
      </c>
      <c r="K2" s="71" t="s">
        <v>141</v>
      </c>
      <c r="L2" s="3" t="s">
        <v>3</v>
      </c>
      <c r="M2" s="45" t="s">
        <v>142</v>
      </c>
      <c r="N2" s="3" t="s">
        <v>3</v>
      </c>
      <c r="O2" s="45" t="s">
        <v>143</v>
      </c>
    </row>
    <row r="3" spans="1:15" ht="13.5">
      <c r="A3" s="40"/>
      <c r="B3" s="41" t="s">
        <v>6</v>
      </c>
      <c r="C3" s="41">
        <v>1535</v>
      </c>
      <c r="D3" s="42"/>
      <c r="E3" s="43"/>
      <c r="F3" s="43"/>
      <c r="G3" s="43"/>
      <c r="H3" s="50"/>
      <c r="J3" s="64"/>
      <c r="K3" s="64"/>
      <c r="L3" s="76"/>
      <c r="M3" s="76"/>
      <c r="N3" s="76"/>
      <c r="O3" s="76"/>
    </row>
    <row r="4" spans="1:15" ht="12.75" customHeight="1">
      <c r="A4" s="83" t="s">
        <v>7</v>
      </c>
      <c r="B4" s="84"/>
      <c r="C4" s="84"/>
      <c r="D4" s="84"/>
      <c r="E4" s="84"/>
      <c r="F4" s="84"/>
      <c r="G4" s="85"/>
      <c r="H4" s="51"/>
      <c r="J4" s="65"/>
      <c r="K4" s="65"/>
      <c r="L4" s="76"/>
      <c r="M4" s="76"/>
      <c r="N4" s="76"/>
      <c r="O4" s="76"/>
    </row>
    <row r="5" spans="1:15" ht="24">
      <c r="A5" s="6" t="s">
        <v>8</v>
      </c>
      <c r="B5" s="7" t="s">
        <v>9</v>
      </c>
      <c r="C5" s="7"/>
      <c r="D5" s="8">
        <f>G5*12*C$3</f>
        <v>78469.2</v>
      </c>
      <c r="E5" s="9">
        <v>3.71</v>
      </c>
      <c r="F5" s="9">
        <v>3.95</v>
      </c>
      <c r="G5" s="9">
        <v>4.26</v>
      </c>
      <c r="H5" s="47">
        <f>G5*1.05</f>
        <v>4.4729999999999999</v>
      </c>
      <c r="I5" s="44">
        <f t="shared" ref="I5" si="0">H5*1.05</f>
        <v>4.69665</v>
      </c>
      <c r="J5" s="66">
        <f>H5*1.0217</f>
        <v>4.5700640999999997</v>
      </c>
      <c r="K5" s="73">
        <f>J5*1.128</f>
        <v>5.1550323047999989</v>
      </c>
      <c r="L5" s="8">
        <f>M5*$C$3*12</f>
        <v>101602.59370822509</v>
      </c>
      <c r="M5" s="77">
        <f>K5*1.07</f>
        <v>5.5158845661359992</v>
      </c>
      <c r="N5" s="76">
        <f>O5*C$3*12</f>
        <v>110888.4</v>
      </c>
      <c r="O5" s="81">
        <v>6.02</v>
      </c>
    </row>
    <row r="6" spans="1:15" ht="12.75" customHeight="1">
      <c r="A6" s="6" t="s">
        <v>10</v>
      </c>
      <c r="B6" s="29" t="s">
        <v>11</v>
      </c>
      <c r="C6" s="29"/>
      <c r="D6" s="8"/>
      <c r="E6" s="29"/>
      <c r="F6" s="29"/>
      <c r="G6" s="9"/>
      <c r="H6" s="46"/>
      <c r="J6" s="65"/>
      <c r="K6" s="65"/>
      <c r="L6" s="76"/>
      <c r="M6" s="76"/>
      <c r="N6" s="76"/>
      <c r="O6" s="76"/>
    </row>
    <row r="7" spans="1:15" s="14" customFormat="1">
      <c r="A7" s="10" t="s">
        <v>12</v>
      </c>
      <c r="B7" s="11" t="s">
        <v>13</v>
      </c>
      <c r="C7" s="12" t="s">
        <v>14</v>
      </c>
      <c r="D7" s="8"/>
      <c r="E7" s="13"/>
      <c r="F7" s="13"/>
      <c r="G7" s="9"/>
      <c r="H7" s="48"/>
      <c r="J7" s="67"/>
      <c r="K7" s="67"/>
      <c r="L7" s="78"/>
      <c r="M7" s="78"/>
      <c r="N7" s="78"/>
      <c r="O7" s="78"/>
    </row>
    <row r="8" spans="1:15" s="14" customFormat="1">
      <c r="A8" s="10" t="s">
        <v>15</v>
      </c>
      <c r="B8" s="11" t="s">
        <v>16</v>
      </c>
      <c r="C8" s="12" t="s">
        <v>17</v>
      </c>
      <c r="D8" s="8"/>
      <c r="E8" s="13"/>
      <c r="F8" s="13"/>
      <c r="G8" s="9"/>
      <c r="H8" s="48"/>
      <c r="J8" s="67"/>
      <c r="K8" s="67"/>
      <c r="L8" s="78"/>
      <c r="M8" s="78"/>
      <c r="N8" s="78"/>
      <c r="O8" s="78"/>
    </row>
    <row r="9" spans="1:15" ht="12.75" customHeight="1">
      <c r="A9" s="6" t="s">
        <v>18</v>
      </c>
      <c r="B9" s="29" t="s">
        <v>19</v>
      </c>
      <c r="C9" s="29"/>
      <c r="D9" s="8"/>
      <c r="E9" s="29"/>
      <c r="F9" s="29"/>
      <c r="G9" s="9"/>
      <c r="H9" s="48"/>
      <c r="J9" s="65"/>
      <c r="K9" s="65"/>
      <c r="L9" s="76"/>
      <c r="M9" s="76"/>
      <c r="N9" s="76"/>
      <c r="O9" s="76"/>
    </row>
    <row r="10" spans="1:15" s="14" customFormat="1">
      <c r="A10" s="10" t="s">
        <v>20</v>
      </c>
      <c r="B10" s="11" t="s">
        <v>21</v>
      </c>
      <c r="C10" s="12" t="s">
        <v>22</v>
      </c>
      <c r="D10" s="8"/>
      <c r="E10" s="13"/>
      <c r="F10" s="13"/>
      <c r="G10" s="9"/>
      <c r="H10" s="48"/>
      <c r="J10" s="67"/>
      <c r="K10" s="67"/>
      <c r="L10" s="78"/>
      <c r="M10" s="78"/>
      <c r="N10" s="78"/>
      <c r="O10" s="78"/>
    </row>
    <row r="11" spans="1:15" s="14" customFormat="1" ht="24">
      <c r="A11" s="10" t="s">
        <v>23</v>
      </c>
      <c r="B11" s="11" t="s">
        <v>24</v>
      </c>
      <c r="C11" s="12" t="s">
        <v>25</v>
      </c>
      <c r="D11" s="8"/>
      <c r="E11" s="13"/>
      <c r="F11" s="13"/>
      <c r="G11" s="9"/>
      <c r="H11" s="48"/>
      <c r="J11" s="67"/>
      <c r="K11" s="67"/>
      <c r="L11" s="78"/>
      <c r="M11" s="78"/>
      <c r="N11" s="78"/>
      <c r="O11" s="78"/>
    </row>
    <row r="12" spans="1:15" s="14" customFormat="1" ht="24">
      <c r="A12" s="10" t="s">
        <v>26</v>
      </c>
      <c r="B12" s="11" t="s">
        <v>27</v>
      </c>
      <c r="C12" s="12" t="s">
        <v>25</v>
      </c>
      <c r="D12" s="8"/>
      <c r="E12" s="13"/>
      <c r="F12" s="13"/>
      <c r="G12" s="9"/>
      <c r="H12" s="48"/>
      <c r="J12" s="67"/>
      <c r="K12" s="67"/>
      <c r="L12" s="78"/>
      <c r="M12" s="78"/>
      <c r="N12" s="78"/>
      <c r="O12" s="78"/>
    </row>
    <row r="13" spans="1:15" s="14" customFormat="1" ht="24">
      <c r="A13" s="10" t="s">
        <v>28</v>
      </c>
      <c r="B13" s="11" t="s">
        <v>29</v>
      </c>
      <c r="C13" s="12" t="s">
        <v>25</v>
      </c>
      <c r="D13" s="8"/>
      <c r="E13" s="13"/>
      <c r="F13" s="13"/>
      <c r="G13" s="9"/>
      <c r="H13" s="48"/>
      <c r="J13" s="67"/>
      <c r="K13" s="67"/>
      <c r="L13" s="78"/>
      <c r="M13" s="78"/>
      <c r="N13" s="78"/>
      <c r="O13" s="78"/>
    </row>
    <row r="14" spans="1:15" s="14" customFormat="1" ht="24">
      <c r="A14" s="10" t="s">
        <v>30</v>
      </c>
      <c r="B14" s="11" t="s">
        <v>31</v>
      </c>
      <c r="C14" s="12" t="s">
        <v>25</v>
      </c>
      <c r="D14" s="8"/>
      <c r="E14" s="13"/>
      <c r="F14" s="13"/>
      <c r="G14" s="9"/>
      <c r="H14" s="48"/>
      <c r="J14" s="67"/>
      <c r="K14" s="67"/>
      <c r="L14" s="78"/>
      <c r="M14" s="78"/>
      <c r="N14" s="78"/>
      <c r="O14" s="78"/>
    </row>
    <row r="15" spans="1:15" s="14" customFormat="1" ht="24">
      <c r="A15" s="10" t="s">
        <v>32</v>
      </c>
      <c r="B15" s="11" t="s">
        <v>33</v>
      </c>
      <c r="C15" s="12" t="s">
        <v>25</v>
      </c>
      <c r="D15" s="8"/>
      <c r="E15" s="13"/>
      <c r="F15" s="13"/>
      <c r="G15" s="9"/>
      <c r="H15" s="48"/>
      <c r="J15" s="67"/>
      <c r="K15" s="67"/>
      <c r="L15" s="78"/>
      <c r="M15" s="78"/>
      <c r="N15" s="78"/>
      <c r="O15" s="78"/>
    </row>
    <row r="16" spans="1:15" ht="12.75" customHeight="1">
      <c r="A16" s="6" t="s">
        <v>34</v>
      </c>
      <c r="B16" s="29" t="s">
        <v>35</v>
      </c>
      <c r="C16" s="29"/>
      <c r="D16" s="8"/>
      <c r="E16" s="29"/>
      <c r="F16" s="29"/>
      <c r="G16" s="9"/>
      <c r="H16" s="48"/>
      <c r="J16" s="65"/>
      <c r="K16" s="65"/>
      <c r="L16" s="76"/>
      <c r="M16" s="76"/>
      <c r="N16" s="76"/>
      <c r="O16" s="76"/>
    </row>
    <row r="17" spans="1:15" s="14" customFormat="1">
      <c r="A17" s="10" t="s">
        <v>36</v>
      </c>
      <c r="B17" s="11" t="s">
        <v>37</v>
      </c>
      <c r="C17" s="12" t="s">
        <v>38</v>
      </c>
      <c r="D17" s="8"/>
      <c r="E17" s="13"/>
      <c r="F17" s="13"/>
      <c r="G17" s="9"/>
      <c r="H17" s="48"/>
      <c r="J17" s="67"/>
      <c r="K17" s="67"/>
      <c r="L17" s="78"/>
      <c r="M17" s="78"/>
      <c r="N17" s="78"/>
      <c r="O17" s="78"/>
    </row>
    <row r="18" spans="1:15" s="14" customFormat="1">
      <c r="A18" s="10" t="s">
        <v>39</v>
      </c>
      <c r="B18" s="11" t="s">
        <v>40</v>
      </c>
      <c r="C18" s="12" t="s">
        <v>38</v>
      </c>
      <c r="D18" s="8"/>
      <c r="E18" s="13"/>
      <c r="F18" s="13"/>
      <c r="G18" s="9"/>
      <c r="H18" s="48"/>
      <c r="J18" s="67"/>
      <c r="K18" s="67"/>
      <c r="L18" s="78"/>
      <c r="M18" s="78"/>
      <c r="N18" s="78"/>
      <c r="O18" s="78"/>
    </row>
    <row r="19" spans="1:15" s="14" customFormat="1" ht="24">
      <c r="A19" s="10" t="s">
        <v>41</v>
      </c>
      <c r="B19" s="11" t="s">
        <v>42</v>
      </c>
      <c r="C19" s="12" t="s">
        <v>25</v>
      </c>
      <c r="D19" s="8"/>
      <c r="E19" s="13"/>
      <c r="F19" s="13"/>
      <c r="G19" s="9"/>
      <c r="H19" s="48"/>
      <c r="J19" s="67"/>
      <c r="K19" s="67"/>
      <c r="L19" s="78"/>
      <c r="M19" s="78"/>
      <c r="N19" s="78"/>
      <c r="O19" s="78"/>
    </row>
    <row r="20" spans="1:15" s="14" customFormat="1" ht="24">
      <c r="A20" s="10" t="s">
        <v>43</v>
      </c>
      <c r="B20" s="11" t="s">
        <v>44</v>
      </c>
      <c r="C20" s="12" t="s">
        <v>25</v>
      </c>
      <c r="D20" s="8"/>
      <c r="E20" s="13"/>
      <c r="F20" s="13"/>
      <c r="G20" s="9"/>
      <c r="H20" s="48"/>
      <c r="J20" s="67"/>
      <c r="K20" s="67"/>
      <c r="L20" s="78"/>
      <c r="M20" s="78"/>
      <c r="N20" s="78"/>
      <c r="O20" s="78"/>
    </row>
    <row r="21" spans="1:15" s="14" customFormat="1" ht="36">
      <c r="A21" s="10" t="s">
        <v>45</v>
      </c>
      <c r="B21" s="11" t="s">
        <v>46</v>
      </c>
      <c r="C21" s="12" t="s">
        <v>25</v>
      </c>
      <c r="D21" s="8"/>
      <c r="E21" s="13"/>
      <c r="F21" s="13"/>
      <c r="G21" s="9"/>
      <c r="H21" s="48"/>
      <c r="J21" s="67"/>
      <c r="K21" s="67"/>
      <c r="L21" s="78"/>
      <c r="M21" s="78"/>
      <c r="N21" s="78"/>
      <c r="O21" s="78"/>
    </row>
    <row r="22" spans="1:15" s="14" customFormat="1" ht="24">
      <c r="A22" s="10" t="s">
        <v>47</v>
      </c>
      <c r="B22" s="11" t="s">
        <v>48</v>
      </c>
      <c r="C22" s="12" t="s">
        <v>25</v>
      </c>
      <c r="D22" s="8"/>
      <c r="E22" s="13"/>
      <c r="F22" s="13"/>
      <c r="G22" s="9"/>
      <c r="H22" s="48"/>
      <c r="J22" s="67"/>
      <c r="K22" s="67"/>
      <c r="L22" s="78"/>
      <c r="M22" s="78"/>
      <c r="N22" s="78"/>
      <c r="O22" s="78"/>
    </row>
    <row r="23" spans="1:15" s="14" customFormat="1" ht="24">
      <c r="A23" s="10" t="s">
        <v>49</v>
      </c>
      <c r="B23" s="11" t="s">
        <v>50</v>
      </c>
      <c r="C23" s="12" t="s">
        <v>25</v>
      </c>
      <c r="D23" s="8"/>
      <c r="E23" s="13"/>
      <c r="F23" s="13"/>
      <c r="G23" s="9"/>
      <c r="H23" s="48"/>
      <c r="J23" s="67"/>
      <c r="K23" s="67"/>
      <c r="L23" s="78"/>
      <c r="M23" s="78"/>
      <c r="N23" s="78"/>
      <c r="O23" s="78"/>
    </row>
    <row r="24" spans="1:15" s="14" customFormat="1">
      <c r="A24" s="10" t="s">
        <v>51</v>
      </c>
      <c r="B24" s="11" t="s">
        <v>52</v>
      </c>
      <c r="C24" s="12" t="s">
        <v>22</v>
      </c>
      <c r="D24" s="8"/>
      <c r="E24" s="13"/>
      <c r="F24" s="13"/>
      <c r="G24" s="9"/>
      <c r="H24" s="48"/>
      <c r="J24" s="67"/>
      <c r="K24" s="67"/>
      <c r="L24" s="78"/>
      <c r="M24" s="78"/>
      <c r="N24" s="78"/>
      <c r="O24" s="78"/>
    </row>
    <row r="25" spans="1:15" s="14" customFormat="1">
      <c r="A25" s="10" t="s">
        <v>53</v>
      </c>
      <c r="B25" s="11" t="s">
        <v>54</v>
      </c>
      <c r="C25" s="12" t="s">
        <v>38</v>
      </c>
      <c r="D25" s="8"/>
      <c r="E25" s="13"/>
      <c r="F25" s="13"/>
      <c r="G25" s="9"/>
      <c r="H25" s="48"/>
      <c r="J25" s="67"/>
      <c r="K25" s="67"/>
      <c r="L25" s="78"/>
      <c r="M25" s="78"/>
      <c r="N25" s="78"/>
      <c r="O25" s="78"/>
    </row>
    <row r="26" spans="1:15" ht="23.65" customHeight="1">
      <c r="A26" s="83" t="s">
        <v>55</v>
      </c>
      <c r="B26" s="84"/>
      <c r="C26" s="84"/>
      <c r="D26" s="84"/>
      <c r="E26" s="84"/>
      <c r="F26" s="84"/>
      <c r="G26" s="85"/>
      <c r="H26" s="48"/>
      <c r="J26" s="65"/>
      <c r="K26" s="65"/>
      <c r="L26" s="76"/>
      <c r="M26" s="76"/>
      <c r="N26" s="76"/>
      <c r="O26" s="76"/>
    </row>
    <row r="27" spans="1:15" ht="24">
      <c r="A27" s="6" t="s">
        <v>56</v>
      </c>
      <c r="B27" s="7" t="s">
        <v>57</v>
      </c>
      <c r="C27" s="7"/>
      <c r="D27" s="8">
        <f t="shared" ref="D27:D64" si="1">G27*12*C$3</f>
        <v>68706.599999999991</v>
      </c>
      <c r="E27" s="9">
        <v>3.24</v>
      </c>
      <c r="F27" s="9">
        <v>3.45</v>
      </c>
      <c r="G27" s="9">
        <v>3.73</v>
      </c>
      <c r="H27" s="47">
        <f>G27*1.05</f>
        <v>3.9165000000000001</v>
      </c>
      <c r="J27" s="66">
        <f>H27*1.0217</f>
        <v>4.0014880500000007</v>
      </c>
      <c r="K27" s="73">
        <f>J27*1.128</f>
        <v>4.5136785204000001</v>
      </c>
      <c r="L27" s="8"/>
      <c r="M27" s="77"/>
      <c r="N27" s="76"/>
      <c r="O27" s="76"/>
    </row>
    <row r="28" spans="1:15" ht="12.75" customHeight="1">
      <c r="A28" s="6" t="s">
        <v>58</v>
      </c>
      <c r="B28" s="29" t="s">
        <v>59</v>
      </c>
      <c r="C28" s="29"/>
      <c r="D28" s="8"/>
      <c r="E28" s="29"/>
      <c r="F28" s="9"/>
      <c r="G28" s="9"/>
      <c r="H28" s="49"/>
      <c r="J28" s="65"/>
      <c r="K28" s="65"/>
      <c r="L28" s="76"/>
      <c r="M28" s="76"/>
      <c r="N28" s="76"/>
      <c r="O28" s="76"/>
    </row>
    <row r="29" spans="1:15" s="14" customFormat="1">
      <c r="A29" s="10" t="s">
        <v>60</v>
      </c>
      <c r="B29" s="15" t="s">
        <v>61</v>
      </c>
      <c r="C29" s="12" t="s">
        <v>38</v>
      </c>
      <c r="D29" s="8">
        <f>G29*12*C$3</f>
        <v>1789.6149936000004</v>
      </c>
      <c r="E29" s="16">
        <v>0.08</v>
      </c>
      <c r="F29" s="16">
        <v>0.09</v>
      </c>
      <c r="G29" s="9">
        <v>9.7156080000000006E-2</v>
      </c>
      <c r="H29" s="49">
        <f>G29*1.05</f>
        <v>0.10201388400000001</v>
      </c>
      <c r="J29" s="68">
        <f>H29*1.0217</f>
        <v>0.10422758528280002</v>
      </c>
      <c r="K29" s="74">
        <f>J29*1.128</f>
        <v>0.1175687161989984</v>
      </c>
      <c r="L29" s="72">
        <f>M29*$C$3*12</f>
        <v>2317.2088550525391</v>
      </c>
      <c r="M29" s="79">
        <f>K29*1.07</f>
        <v>0.12579852633292829</v>
      </c>
      <c r="N29" s="82">
        <f>O29*C$3*12</f>
        <v>2578.8000000000002</v>
      </c>
      <c r="O29" s="82">
        <v>0.14000000000000001</v>
      </c>
    </row>
    <row r="30" spans="1:15" s="14" customFormat="1" ht="24">
      <c r="A30" s="10" t="s">
        <v>62</v>
      </c>
      <c r="B30" s="15" t="s">
        <v>63</v>
      </c>
      <c r="C30" s="12" t="s">
        <v>38</v>
      </c>
      <c r="D30" s="8">
        <f t="shared" si="1"/>
        <v>1988.4611040000004</v>
      </c>
      <c r="E30" s="16">
        <v>0.09</v>
      </c>
      <c r="F30" s="16">
        <v>0.1</v>
      </c>
      <c r="G30" s="9">
        <v>0.10795120000000002</v>
      </c>
      <c r="H30" s="49">
        <f t="shared" ref="H30:H61" si="2">G30*1.05</f>
        <v>0.11334876000000003</v>
      </c>
      <c r="J30" s="68">
        <f t="shared" ref="J30:J62" si="3">H30*1.0217</f>
        <v>0.11580842809200004</v>
      </c>
      <c r="K30" s="74">
        <f t="shared" ref="K30:K61" si="4">J30*1.128</f>
        <v>0.13063190688777604</v>
      </c>
      <c r="L30" s="72">
        <f t="shared" ref="L30:L61" si="5">M30*$C$3*12</f>
        <v>2574.6765056139329</v>
      </c>
      <c r="M30" s="79">
        <f t="shared" ref="M30:M62" si="6">K30*1.07</f>
        <v>0.13977614036992037</v>
      </c>
      <c r="N30" s="82">
        <f t="shared" ref="N30:N65" si="7">O30*C$3*12</f>
        <v>2763</v>
      </c>
      <c r="O30" s="82">
        <v>0.15</v>
      </c>
    </row>
    <row r="31" spans="1:15" s="14" customFormat="1" ht="24">
      <c r="A31" s="10" t="s">
        <v>64</v>
      </c>
      <c r="B31" s="15" t="s">
        <v>65</v>
      </c>
      <c r="C31" s="12" t="s">
        <v>38</v>
      </c>
      <c r="D31" s="8">
        <f t="shared" si="1"/>
        <v>596.53833120000002</v>
      </c>
      <c r="E31" s="16">
        <v>0.03</v>
      </c>
      <c r="F31" s="16">
        <v>0.03</v>
      </c>
      <c r="G31" s="9">
        <v>3.2385360000000002E-2</v>
      </c>
      <c r="H31" s="49">
        <f t="shared" si="2"/>
        <v>3.4004628000000002E-2</v>
      </c>
      <c r="J31" s="68">
        <f t="shared" si="3"/>
        <v>3.4742528427600006E-2</v>
      </c>
      <c r="K31" s="74">
        <f t="shared" si="4"/>
        <v>3.9189572066332799E-2</v>
      </c>
      <c r="L31" s="72">
        <f t="shared" si="5"/>
        <v>772.4029516841797</v>
      </c>
      <c r="M31" s="79">
        <f t="shared" si="6"/>
        <v>4.1932842110976094E-2</v>
      </c>
      <c r="N31" s="82">
        <f t="shared" si="7"/>
        <v>921</v>
      </c>
      <c r="O31" s="82">
        <v>0.05</v>
      </c>
    </row>
    <row r="32" spans="1:15" s="14" customFormat="1" ht="24">
      <c r="A32" s="10" t="s">
        <v>66</v>
      </c>
      <c r="B32" s="15" t="s">
        <v>67</v>
      </c>
      <c r="C32" s="12" t="s">
        <v>38</v>
      </c>
      <c r="D32" s="8">
        <f t="shared" si="1"/>
        <v>397.69222080000003</v>
      </c>
      <c r="E32" s="16">
        <v>0.02</v>
      </c>
      <c r="F32" s="16">
        <v>0.02</v>
      </c>
      <c r="G32" s="9">
        <v>2.159024E-2</v>
      </c>
      <c r="H32" s="49">
        <f t="shared" si="2"/>
        <v>2.2669752000000001E-2</v>
      </c>
      <c r="J32" s="68">
        <f t="shared" si="3"/>
        <v>2.3161685618400003E-2</v>
      </c>
      <c r="K32" s="74">
        <f t="shared" si="4"/>
        <v>2.61263813775552E-2</v>
      </c>
      <c r="L32" s="72">
        <f t="shared" si="5"/>
        <v>514.93530112278643</v>
      </c>
      <c r="M32" s="79">
        <f t="shared" si="6"/>
        <v>2.7955228073984064E-2</v>
      </c>
      <c r="N32" s="82">
        <f t="shared" si="7"/>
        <v>552.59999999999991</v>
      </c>
      <c r="O32" s="82">
        <v>0.03</v>
      </c>
    </row>
    <row r="33" spans="1:15" ht="12.75" customHeight="1">
      <c r="A33" s="6" t="s">
        <v>68</v>
      </c>
      <c r="B33" s="29" t="s">
        <v>69</v>
      </c>
      <c r="C33" s="29"/>
      <c r="D33" s="8"/>
      <c r="E33" s="29"/>
      <c r="F33" s="16"/>
      <c r="G33" s="9"/>
      <c r="H33" s="49">
        <f t="shared" si="2"/>
        <v>0</v>
      </c>
      <c r="J33" s="68">
        <f t="shared" si="3"/>
        <v>0</v>
      </c>
      <c r="K33" s="74"/>
      <c r="L33" s="72"/>
      <c r="M33" s="79"/>
      <c r="N33" s="82"/>
      <c r="O33" s="82"/>
    </row>
    <row r="34" spans="1:15" s="14" customFormat="1" ht="36">
      <c r="A34" s="10" t="s">
        <v>70</v>
      </c>
      <c r="B34" s="11" t="s">
        <v>71</v>
      </c>
      <c r="C34" s="12" t="s">
        <v>72</v>
      </c>
      <c r="D34" s="8">
        <f t="shared" si="1"/>
        <v>0</v>
      </c>
      <c r="E34" s="16">
        <v>0.39</v>
      </c>
      <c r="F34" s="16">
        <v>0.42</v>
      </c>
      <c r="G34" s="9"/>
      <c r="H34" s="49">
        <f t="shared" si="2"/>
        <v>0</v>
      </c>
      <c r="J34" s="68">
        <f t="shared" si="3"/>
        <v>0</v>
      </c>
      <c r="K34" s="74">
        <v>0.31</v>
      </c>
      <c r="L34" s="72">
        <f t="shared" si="5"/>
        <v>6109.9139999999998</v>
      </c>
      <c r="M34" s="79">
        <f t="shared" si="6"/>
        <v>0.33169999999999999</v>
      </c>
      <c r="N34" s="82">
        <f t="shared" si="7"/>
        <v>6631.2000000000007</v>
      </c>
      <c r="O34" s="82">
        <v>0.36</v>
      </c>
    </row>
    <row r="35" spans="1:15" ht="36">
      <c r="A35" s="10" t="s">
        <v>73</v>
      </c>
      <c r="B35" s="11" t="s">
        <v>74</v>
      </c>
      <c r="C35" s="12" t="s">
        <v>75</v>
      </c>
      <c r="D35" s="8">
        <f t="shared" si="1"/>
        <v>1789.6149936000004</v>
      </c>
      <c r="E35" s="16">
        <v>0.08</v>
      </c>
      <c r="F35" s="16">
        <v>0.09</v>
      </c>
      <c r="G35" s="9">
        <v>9.7156080000000006E-2</v>
      </c>
      <c r="H35" s="49">
        <f t="shared" si="2"/>
        <v>0.10201388400000001</v>
      </c>
      <c r="J35" s="68">
        <f t="shared" si="3"/>
        <v>0.10422758528280002</v>
      </c>
      <c r="K35" s="74">
        <f t="shared" si="4"/>
        <v>0.1175687161989984</v>
      </c>
      <c r="L35" s="72">
        <f t="shared" si="5"/>
        <v>2317.2088550525391</v>
      </c>
      <c r="M35" s="79">
        <f t="shared" si="6"/>
        <v>0.12579852633292829</v>
      </c>
      <c r="N35" s="82">
        <f t="shared" si="7"/>
        <v>2578.8000000000002</v>
      </c>
      <c r="O35" s="82">
        <v>0.14000000000000001</v>
      </c>
    </row>
    <row r="36" spans="1:15" s="14" customFormat="1" ht="36">
      <c r="A36" s="10" t="s">
        <v>76</v>
      </c>
      <c r="B36" s="11" t="s">
        <v>77</v>
      </c>
      <c r="C36" s="12" t="s">
        <v>78</v>
      </c>
      <c r="D36" s="8">
        <f t="shared" si="1"/>
        <v>0</v>
      </c>
      <c r="E36" s="16">
        <v>0.23</v>
      </c>
      <c r="F36" s="16">
        <v>0.24</v>
      </c>
      <c r="G36" s="9"/>
      <c r="H36" s="49">
        <f t="shared" si="2"/>
        <v>0</v>
      </c>
      <c r="J36" s="68">
        <f t="shared" si="3"/>
        <v>0</v>
      </c>
      <c r="K36" s="74">
        <v>0.28000000000000003</v>
      </c>
      <c r="L36" s="72">
        <f t="shared" si="5"/>
        <v>5518.6320000000005</v>
      </c>
      <c r="M36" s="79">
        <f t="shared" si="6"/>
        <v>0.29960000000000003</v>
      </c>
      <c r="N36" s="82">
        <f t="shared" si="7"/>
        <v>6078.6</v>
      </c>
      <c r="O36" s="82">
        <v>0.33</v>
      </c>
    </row>
    <row r="37" spans="1:15" s="14" customFormat="1">
      <c r="A37" s="10" t="s">
        <v>79</v>
      </c>
      <c r="B37" s="11" t="s">
        <v>80</v>
      </c>
      <c r="C37" s="12" t="s">
        <v>38</v>
      </c>
      <c r="D37" s="8">
        <f t="shared" si="1"/>
        <v>3181.5377664000002</v>
      </c>
      <c r="E37" s="16">
        <v>0.15</v>
      </c>
      <c r="F37" s="16">
        <v>0.16</v>
      </c>
      <c r="G37" s="9">
        <v>0.17272192</v>
      </c>
      <c r="H37" s="49">
        <f t="shared" si="2"/>
        <v>0.18135801600000001</v>
      </c>
      <c r="J37" s="68">
        <f t="shared" si="3"/>
        <v>0.18529348494720002</v>
      </c>
      <c r="K37" s="74">
        <f t="shared" si="4"/>
        <v>0.2090110510204416</v>
      </c>
      <c r="L37" s="72">
        <f t="shared" si="5"/>
        <v>4119.4824089822914</v>
      </c>
      <c r="M37" s="79">
        <f t="shared" si="6"/>
        <v>0.22364182459187251</v>
      </c>
      <c r="N37" s="82">
        <f t="shared" si="7"/>
        <v>4420.7999999999993</v>
      </c>
      <c r="O37" s="82">
        <v>0.24</v>
      </c>
    </row>
    <row r="38" spans="1:15" s="14" customFormat="1" ht="24">
      <c r="A38" s="10" t="s">
        <v>81</v>
      </c>
      <c r="B38" s="11" t="s">
        <v>82</v>
      </c>
      <c r="C38" s="12" t="s">
        <v>83</v>
      </c>
      <c r="D38" s="8">
        <f t="shared" si="1"/>
        <v>0</v>
      </c>
      <c r="E38" s="16">
        <v>0.23</v>
      </c>
      <c r="F38" s="16">
        <v>0.24</v>
      </c>
      <c r="G38" s="9"/>
      <c r="H38" s="49">
        <f t="shared" si="2"/>
        <v>0</v>
      </c>
      <c r="J38" s="68">
        <f t="shared" si="3"/>
        <v>0</v>
      </c>
      <c r="K38" s="74">
        <v>0.37</v>
      </c>
      <c r="L38" s="72">
        <f t="shared" si="5"/>
        <v>7292.4780000000001</v>
      </c>
      <c r="M38" s="79">
        <f t="shared" si="6"/>
        <v>0.39590000000000003</v>
      </c>
      <c r="N38" s="82">
        <f t="shared" si="7"/>
        <v>7920.5999999999995</v>
      </c>
      <c r="O38" s="82">
        <v>0.43</v>
      </c>
    </row>
    <row r="39" spans="1:15" ht="17.45" customHeight="1">
      <c r="A39" s="6" t="s">
        <v>84</v>
      </c>
      <c r="B39" s="86" t="s">
        <v>85</v>
      </c>
      <c r="C39" s="85"/>
      <c r="D39" s="8"/>
      <c r="E39" s="29"/>
      <c r="F39" s="16"/>
      <c r="G39" s="9"/>
      <c r="H39" s="49">
        <f t="shared" si="2"/>
        <v>0</v>
      </c>
      <c r="J39" s="68">
        <f t="shared" si="3"/>
        <v>0</v>
      </c>
      <c r="K39" s="74"/>
      <c r="L39" s="72"/>
      <c r="M39" s="79"/>
      <c r="N39" s="82"/>
      <c r="O39" s="82"/>
    </row>
    <row r="40" spans="1:15">
      <c r="A40" s="10" t="s">
        <v>86</v>
      </c>
      <c r="B40" s="11" t="s">
        <v>87</v>
      </c>
      <c r="C40" s="12" t="s">
        <v>38</v>
      </c>
      <c r="D40" s="8">
        <f t="shared" si="1"/>
        <v>5368.8449808000005</v>
      </c>
      <c r="E40" s="16">
        <v>0.25</v>
      </c>
      <c r="F40" s="16">
        <v>0.27</v>
      </c>
      <c r="G40" s="9">
        <v>0.29146824000000005</v>
      </c>
      <c r="H40" s="49">
        <f t="shared" si="2"/>
        <v>0.30604165200000005</v>
      </c>
      <c r="J40" s="68">
        <f t="shared" si="3"/>
        <v>0.31268275584840005</v>
      </c>
      <c r="K40" s="74">
        <f t="shared" si="4"/>
        <v>0.35270614859699523</v>
      </c>
      <c r="L40" s="72">
        <f t="shared" si="5"/>
        <v>6951.6265651576177</v>
      </c>
      <c r="M40" s="79">
        <f t="shared" si="6"/>
        <v>0.3773955789987849</v>
      </c>
      <c r="N40" s="82">
        <f t="shared" si="7"/>
        <v>7552.1999999999989</v>
      </c>
      <c r="O40" s="82">
        <v>0.41</v>
      </c>
    </row>
    <row r="41" spans="1:15">
      <c r="A41" s="10" t="s">
        <v>88</v>
      </c>
      <c r="B41" s="17" t="s">
        <v>89</v>
      </c>
      <c r="C41" s="12" t="s">
        <v>38</v>
      </c>
      <c r="D41" s="8">
        <f t="shared" si="1"/>
        <v>397.69222080000003</v>
      </c>
      <c r="E41" s="16">
        <v>0.02</v>
      </c>
      <c r="F41" s="16">
        <v>0.02</v>
      </c>
      <c r="G41" s="9">
        <v>2.159024E-2</v>
      </c>
      <c r="H41" s="49">
        <f t="shared" si="2"/>
        <v>2.2669752000000001E-2</v>
      </c>
      <c r="J41" s="68">
        <f t="shared" si="3"/>
        <v>2.3161685618400003E-2</v>
      </c>
      <c r="K41" s="74">
        <f t="shared" si="4"/>
        <v>2.61263813775552E-2</v>
      </c>
      <c r="L41" s="72">
        <f t="shared" si="5"/>
        <v>514.93530112278643</v>
      </c>
      <c r="M41" s="79">
        <f t="shared" si="6"/>
        <v>2.7955228073984064E-2</v>
      </c>
      <c r="N41" s="82">
        <f t="shared" si="7"/>
        <v>552.59999999999991</v>
      </c>
      <c r="O41" s="82">
        <v>0.03</v>
      </c>
    </row>
    <row r="42" spans="1:15">
      <c r="A42" s="10" t="s">
        <v>90</v>
      </c>
      <c r="B42" s="11" t="s">
        <v>91</v>
      </c>
      <c r="C42" s="12" t="s">
        <v>92</v>
      </c>
      <c r="D42" s="8">
        <f t="shared" si="1"/>
        <v>6561.9216432000012</v>
      </c>
      <c r="E42" s="16">
        <v>0.31</v>
      </c>
      <c r="F42" s="16">
        <v>0.33</v>
      </c>
      <c r="G42" s="9">
        <v>0.35623896000000005</v>
      </c>
      <c r="H42" s="49">
        <f t="shared" si="2"/>
        <v>0.37405090800000007</v>
      </c>
      <c r="J42" s="68">
        <f t="shared" si="3"/>
        <v>0.38216781270360012</v>
      </c>
      <c r="K42" s="74">
        <f t="shared" si="4"/>
        <v>0.4310852927296609</v>
      </c>
      <c r="L42" s="72">
        <f t="shared" si="5"/>
        <v>8496.432468525978</v>
      </c>
      <c r="M42" s="79">
        <f t="shared" si="6"/>
        <v>0.46126126322073718</v>
      </c>
      <c r="N42" s="82">
        <f t="shared" si="7"/>
        <v>9210</v>
      </c>
      <c r="O42" s="82">
        <v>0.5</v>
      </c>
    </row>
    <row r="43" spans="1:15">
      <c r="A43" s="10" t="s">
        <v>93</v>
      </c>
      <c r="B43" s="5" t="s">
        <v>94</v>
      </c>
      <c r="C43" s="12" t="s">
        <v>38</v>
      </c>
      <c r="D43" s="8">
        <f t="shared" si="1"/>
        <v>397.69222080000003</v>
      </c>
      <c r="E43" s="16">
        <v>0.02</v>
      </c>
      <c r="F43" s="16">
        <v>0.02</v>
      </c>
      <c r="G43" s="9">
        <v>2.159024E-2</v>
      </c>
      <c r="H43" s="49">
        <f t="shared" si="2"/>
        <v>2.2669752000000001E-2</v>
      </c>
      <c r="J43" s="68">
        <f t="shared" si="3"/>
        <v>2.3161685618400003E-2</v>
      </c>
      <c r="K43" s="74">
        <f t="shared" si="4"/>
        <v>2.61263813775552E-2</v>
      </c>
      <c r="L43" s="72">
        <f t="shared" si="5"/>
        <v>514.93530112278643</v>
      </c>
      <c r="M43" s="79">
        <f t="shared" si="6"/>
        <v>2.7955228073984064E-2</v>
      </c>
      <c r="N43" s="82">
        <f t="shared" si="7"/>
        <v>552.59999999999991</v>
      </c>
      <c r="O43" s="82">
        <v>0.03</v>
      </c>
    </row>
    <row r="44" spans="1:15">
      <c r="A44" s="10" t="s">
        <v>95</v>
      </c>
      <c r="B44" s="5" t="s">
        <v>96</v>
      </c>
      <c r="C44" s="12" t="s">
        <v>97</v>
      </c>
      <c r="D44" s="8">
        <f t="shared" si="1"/>
        <v>6363.0755328000005</v>
      </c>
      <c r="E44" s="16">
        <v>0.3</v>
      </c>
      <c r="F44" s="16">
        <v>0.32</v>
      </c>
      <c r="G44" s="9">
        <v>0.34544384</v>
      </c>
      <c r="H44" s="49">
        <f t="shared" si="2"/>
        <v>0.36271603200000002</v>
      </c>
      <c r="J44" s="68">
        <f t="shared" si="3"/>
        <v>0.37058696989440004</v>
      </c>
      <c r="K44" s="74">
        <f t="shared" si="4"/>
        <v>0.41802210204088319</v>
      </c>
      <c r="L44" s="72">
        <f t="shared" si="5"/>
        <v>8238.9648179645828</v>
      </c>
      <c r="M44" s="79">
        <f t="shared" si="6"/>
        <v>0.44728364918374502</v>
      </c>
      <c r="N44" s="82">
        <f t="shared" si="7"/>
        <v>9025.7999999999993</v>
      </c>
      <c r="O44" s="82">
        <v>0.49</v>
      </c>
    </row>
    <row r="45" spans="1:15" ht="24">
      <c r="A45" s="10" t="s">
        <v>98</v>
      </c>
      <c r="B45" s="5" t="s">
        <v>99</v>
      </c>
      <c r="C45" s="12" t="s">
        <v>38</v>
      </c>
      <c r="D45" s="8">
        <f t="shared" si="1"/>
        <v>2982.691656</v>
      </c>
      <c r="E45" s="16">
        <v>0.14000000000000001</v>
      </c>
      <c r="F45" s="16">
        <v>0.15</v>
      </c>
      <c r="G45" s="9">
        <v>0.16192680000000001</v>
      </c>
      <c r="H45" s="49">
        <f t="shared" si="2"/>
        <v>0.17002314000000002</v>
      </c>
      <c r="J45" s="68">
        <f t="shared" si="3"/>
        <v>0.17371264213800003</v>
      </c>
      <c r="K45" s="74">
        <f t="shared" si="4"/>
        <v>0.195947860331664</v>
      </c>
      <c r="L45" s="72">
        <f t="shared" si="5"/>
        <v>3862.0147584208989</v>
      </c>
      <c r="M45" s="79">
        <f t="shared" si="6"/>
        <v>0.20966421055488049</v>
      </c>
      <c r="N45" s="82">
        <f t="shared" si="7"/>
        <v>4236.6000000000004</v>
      </c>
      <c r="O45" s="82">
        <v>0.23</v>
      </c>
    </row>
    <row r="46" spans="1:15" s="14" customFormat="1">
      <c r="A46" s="10" t="s">
        <v>100</v>
      </c>
      <c r="B46" s="5" t="s">
        <v>101</v>
      </c>
      <c r="C46" s="12" t="s">
        <v>38</v>
      </c>
      <c r="D46" s="8">
        <f t="shared" si="1"/>
        <v>1988.4611040000004</v>
      </c>
      <c r="E46" s="16">
        <v>0.09</v>
      </c>
      <c r="F46" s="16">
        <v>0.1</v>
      </c>
      <c r="G46" s="9">
        <v>0.10795120000000002</v>
      </c>
      <c r="H46" s="49">
        <f t="shared" si="2"/>
        <v>0.11334876000000003</v>
      </c>
      <c r="J46" s="68">
        <f t="shared" si="3"/>
        <v>0.11580842809200004</v>
      </c>
      <c r="K46" s="74">
        <f t="shared" si="4"/>
        <v>0.13063190688777604</v>
      </c>
      <c r="L46" s="72">
        <f t="shared" si="5"/>
        <v>2574.6765056139329</v>
      </c>
      <c r="M46" s="79">
        <f t="shared" si="6"/>
        <v>0.13977614036992037</v>
      </c>
      <c r="N46" s="82">
        <f t="shared" si="7"/>
        <v>2763</v>
      </c>
      <c r="O46" s="82">
        <v>0.15</v>
      </c>
    </row>
    <row r="47" spans="1:15" ht="24">
      <c r="A47" s="18" t="s">
        <v>102</v>
      </c>
      <c r="B47" s="5" t="s">
        <v>103</v>
      </c>
      <c r="C47" s="12" t="s">
        <v>25</v>
      </c>
      <c r="D47" s="8">
        <f t="shared" si="1"/>
        <v>12924.997176000001</v>
      </c>
      <c r="E47" s="16">
        <v>0.61</v>
      </c>
      <c r="F47" s="16">
        <v>0.65</v>
      </c>
      <c r="G47" s="9">
        <v>0.70168280000000005</v>
      </c>
      <c r="H47" s="49">
        <f t="shared" si="2"/>
        <v>0.73676694000000009</v>
      </c>
      <c r="J47" s="68">
        <f t="shared" si="3"/>
        <v>0.75275478259800011</v>
      </c>
      <c r="K47" s="74">
        <f t="shared" si="4"/>
        <v>0.84910739477054409</v>
      </c>
      <c r="L47" s="72">
        <f t="shared" si="5"/>
        <v>16735.397286490563</v>
      </c>
      <c r="M47" s="79">
        <f t="shared" si="6"/>
        <v>0.90854491240448221</v>
      </c>
      <c r="N47" s="82">
        <f t="shared" si="7"/>
        <v>18235.800000000003</v>
      </c>
      <c r="O47" s="82">
        <v>0.99</v>
      </c>
    </row>
    <row r="48" spans="1:15" ht="24">
      <c r="A48" s="10" t="s">
        <v>104</v>
      </c>
      <c r="B48" s="5" t="s">
        <v>105</v>
      </c>
      <c r="C48" s="12" t="s">
        <v>106</v>
      </c>
      <c r="D48" s="8">
        <f t="shared" si="1"/>
        <v>795.38444160000006</v>
      </c>
      <c r="E48" s="16">
        <v>0.04</v>
      </c>
      <c r="F48" s="16">
        <v>0.04</v>
      </c>
      <c r="G48" s="9">
        <v>4.318048E-2</v>
      </c>
      <c r="H48" s="49">
        <f t="shared" si="2"/>
        <v>4.5339504000000003E-2</v>
      </c>
      <c r="J48" s="68">
        <f t="shared" si="3"/>
        <v>4.6323371236800005E-2</v>
      </c>
      <c r="K48" s="74">
        <f t="shared" si="4"/>
        <v>5.2252762755110399E-2</v>
      </c>
      <c r="L48" s="72">
        <f t="shared" si="5"/>
        <v>1029.8706022455729</v>
      </c>
      <c r="M48" s="79">
        <f t="shared" si="6"/>
        <v>5.5910456147968128E-2</v>
      </c>
      <c r="N48" s="82">
        <f t="shared" si="7"/>
        <v>1105.1999999999998</v>
      </c>
      <c r="O48" s="82">
        <v>0.06</v>
      </c>
    </row>
    <row r="49" spans="1:15">
      <c r="A49" s="10" t="s">
        <v>107</v>
      </c>
      <c r="B49" s="5" t="s">
        <v>108</v>
      </c>
      <c r="C49" s="12" t="s">
        <v>106</v>
      </c>
      <c r="D49" s="8">
        <f t="shared" si="1"/>
        <v>1193.0766624</v>
      </c>
      <c r="E49" s="16">
        <v>0.06</v>
      </c>
      <c r="F49" s="16">
        <v>0.06</v>
      </c>
      <c r="G49" s="9">
        <v>6.4770720000000004E-2</v>
      </c>
      <c r="H49" s="49">
        <f t="shared" si="2"/>
        <v>6.8009256000000004E-2</v>
      </c>
      <c r="J49" s="68">
        <f t="shared" si="3"/>
        <v>6.9485056855200011E-2</v>
      </c>
      <c r="K49" s="74">
        <f t="shared" si="4"/>
        <v>7.8379144132665599E-2</v>
      </c>
      <c r="L49" s="72">
        <f t="shared" si="5"/>
        <v>1544.8059033683594</v>
      </c>
      <c r="M49" s="79">
        <f t="shared" si="6"/>
        <v>8.3865684221952189E-2</v>
      </c>
      <c r="N49" s="82">
        <f t="shared" si="7"/>
        <v>1657.8000000000002</v>
      </c>
      <c r="O49" s="82">
        <v>0.09</v>
      </c>
    </row>
    <row r="50" spans="1:15">
      <c r="A50" s="10" t="s">
        <v>109</v>
      </c>
      <c r="B50" s="5" t="s">
        <v>110</v>
      </c>
      <c r="C50" s="12" t="s">
        <v>97</v>
      </c>
      <c r="D50" s="8">
        <f t="shared" si="1"/>
        <v>994.23055200000022</v>
      </c>
      <c r="E50" s="16">
        <v>0.05</v>
      </c>
      <c r="F50" s="16">
        <v>0.05</v>
      </c>
      <c r="G50" s="9">
        <v>5.3975600000000012E-2</v>
      </c>
      <c r="H50" s="49">
        <f t="shared" si="2"/>
        <v>5.6674380000000017E-2</v>
      </c>
      <c r="J50" s="68">
        <f t="shared" si="3"/>
        <v>5.7904214046000019E-2</v>
      </c>
      <c r="K50" s="74">
        <f t="shared" si="4"/>
        <v>6.531595344388802E-2</v>
      </c>
      <c r="L50" s="72">
        <f t="shared" si="5"/>
        <v>1287.3382528069665</v>
      </c>
      <c r="M50" s="79">
        <f t="shared" si="6"/>
        <v>6.9888070184960183E-2</v>
      </c>
      <c r="N50" s="82">
        <f t="shared" si="7"/>
        <v>1473.6</v>
      </c>
      <c r="O50" s="82">
        <v>0.08</v>
      </c>
    </row>
    <row r="51" spans="1:15" s="19" customFormat="1" ht="12.75" customHeight="1">
      <c r="A51" s="6" t="s">
        <v>111</v>
      </c>
      <c r="B51" s="30" t="s">
        <v>112</v>
      </c>
      <c r="C51" s="30"/>
      <c r="D51" s="8"/>
      <c r="E51" s="30"/>
      <c r="F51" s="16"/>
      <c r="G51" s="9"/>
      <c r="H51" s="49">
        <f t="shared" si="2"/>
        <v>0</v>
      </c>
      <c r="J51" s="68">
        <f t="shared" si="3"/>
        <v>0</v>
      </c>
      <c r="K51" s="74">
        <f t="shared" si="4"/>
        <v>0</v>
      </c>
      <c r="L51" s="72"/>
      <c r="M51" s="79"/>
      <c r="N51" s="82"/>
      <c r="O51" s="82"/>
    </row>
    <row r="52" spans="1:15" s="14" customFormat="1" ht="48">
      <c r="A52" s="10" t="s">
        <v>113</v>
      </c>
      <c r="B52" s="5" t="s">
        <v>114</v>
      </c>
      <c r="C52" s="12" t="s">
        <v>115</v>
      </c>
      <c r="D52" s="8">
        <f t="shared" si="1"/>
        <v>596.53833120000002</v>
      </c>
      <c r="E52" s="16">
        <v>0.03</v>
      </c>
      <c r="F52" s="16">
        <v>0.03</v>
      </c>
      <c r="G52" s="9">
        <v>3.2385360000000002E-2</v>
      </c>
      <c r="H52" s="49">
        <f t="shared" si="2"/>
        <v>3.4004628000000002E-2</v>
      </c>
      <c r="J52" s="68">
        <f t="shared" si="3"/>
        <v>3.4742528427600006E-2</v>
      </c>
      <c r="K52" s="74">
        <f t="shared" si="4"/>
        <v>3.9189572066332799E-2</v>
      </c>
      <c r="L52" s="72">
        <f t="shared" si="5"/>
        <v>772.4029516841797</v>
      </c>
      <c r="M52" s="79">
        <f t="shared" si="6"/>
        <v>4.1932842110976094E-2</v>
      </c>
      <c r="N52" s="82">
        <f t="shared" si="7"/>
        <v>921</v>
      </c>
      <c r="O52" s="82">
        <v>0.05</v>
      </c>
    </row>
    <row r="53" spans="1:15" s="14" customFormat="1">
      <c r="A53" s="10" t="s">
        <v>116</v>
      </c>
      <c r="B53" s="5" t="s">
        <v>117</v>
      </c>
      <c r="C53" s="12" t="s">
        <v>38</v>
      </c>
      <c r="D53" s="8">
        <f t="shared" si="1"/>
        <v>552.6</v>
      </c>
      <c r="E53" s="16">
        <v>0.03</v>
      </c>
      <c r="F53" s="16">
        <v>0.03</v>
      </c>
      <c r="G53" s="9">
        <v>0.03</v>
      </c>
      <c r="H53" s="49">
        <f t="shared" si="2"/>
        <v>3.15E-2</v>
      </c>
      <c r="J53" s="68">
        <f t="shared" si="3"/>
        <v>3.2183550000000005E-2</v>
      </c>
      <c r="K53" s="74">
        <f t="shared" si="4"/>
        <v>3.6303044400000005E-2</v>
      </c>
      <c r="L53" s="72">
        <f t="shared" si="5"/>
        <v>715.51122329736017</v>
      </c>
      <c r="M53" s="79">
        <f t="shared" si="6"/>
        <v>3.884425750800001E-2</v>
      </c>
      <c r="N53" s="82">
        <f t="shared" si="7"/>
        <v>736.8</v>
      </c>
      <c r="O53" s="82">
        <v>0.04</v>
      </c>
    </row>
    <row r="54" spans="1:15" ht="12.75" customHeight="1">
      <c r="A54" s="83" t="s">
        <v>118</v>
      </c>
      <c r="B54" s="84"/>
      <c r="C54" s="84"/>
      <c r="D54" s="84"/>
      <c r="E54" s="84"/>
      <c r="F54" s="84"/>
      <c r="G54" s="85"/>
      <c r="H54" s="49">
        <f t="shared" si="2"/>
        <v>0</v>
      </c>
      <c r="J54" s="68">
        <f t="shared" si="3"/>
        <v>0</v>
      </c>
      <c r="K54" s="74">
        <f t="shared" si="4"/>
        <v>0</v>
      </c>
      <c r="L54" s="72">
        <f t="shared" si="5"/>
        <v>0</v>
      </c>
      <c r="M54" s="79">
        <f t="shared" si="6"/>
        <v>0</v>
      </c>
      <c r="N54" s="82">
        <f t="shared" si="7"/>
        <v>0</v>
      </c>
      <c r="O54" s="82">
        <f t="shared" ref="O54" si="8">M54*1.0911</f>
        <v>0</v>
      </c>
    </row>
    <row r="55" spans="1:15">
      <c r="A55" s="4" t="s">
        <v>119</v>
      </c>
      <c r="B55" s="20" t="s">
        <v>120</v>
      </c>
      <c r="C55" s="21" t="s">
        <v>97</v>
      </c>
      <c r="D55" s="8">
        <f t="shared" si="1"/>
        <v>24183.986400000002</v>
      </c>
      <c r="E55" s="16">
        <v>1.18</v>
      </c>
      <c r="F55" s="16">
        <v>1.26</v>
      </c>
      <c r="G55" s="9">
        <v>1.3129200000000001</v>
      </c>
      <c r="H55" s="49">
        <f t="shared" si="2"/>
        <v>1.3785660000000002</v>
      </c>
      <c r="J55" s="68">
        <f t="shared" si="3"/>
        <v>1.4084808822000003</v>
      </c>
      <c r="K55" s="74">
        <f t="shared" si="4"/>
        <v>1.5887664351216002</v>
      </c>
      <c r="L55" s="72">
        <f t="shared" si="5"/>
        <v>31313.633176385672</v>
      </c>
      <c r="M55" s="79">
        <f t="shared" si="6"/>
        <v>1.6999800855801124</v>
      </c>
      <c r="N55" s="82">
        <f t="shared" si="7"/>
        <v>34077</v>
      </c>
      <c r="O55" s="82">
        <v>1.85</v>
      </c>
    </row>
    <row r="56" spans="1:15">
      <c r="A56" s="4" t="s">
        <v>121</v>
      </c>
      <c r="B56" s="5" t="s">
        <v>122</v>
      </c>
      <c r="C56" s="22" t="s">
        <v>97</v>
      </c>
      <c r="D56" s="8">
        <f t="shared" si="1"/>
        <v>25054.609910399999</v>
      </c>
      <c r="E56" s="16">
        <v>0.05</v>
      </c>
      <c r="F56" s="16">
        <v>0.05</v>
      </c>
      <c r="G56" s="9">
        <v>1.3601851200000001</v>
      </c>
      <c r="H56" s="49">
        <f t="shared" si="2"/>
        <v>1.4281943760000002</v>
      </c>
      <c r="J56" s="68">
        <f t="shared" si="3"/>
        <v>1.4591861939592004</v>
      </c>
      <c r="K56" s="74">
        <f t="shared" si="4"/>
        <v>1.6459620267859778</v>
      </c>
      <c r="L56" s="72">
        <f t="shared" si="5"/>
        <v>32440.923970735555</v>
      </c>
      <c r="M56" s="79">
        <f t="shared" si="6"/>
        <v>1.7611793686609964</v>
      </c>
      <c r="N56" s="82">
        <f t="shared" si="7"/>
        <v>35366.399999999994</v>
      </c>
      <c r="O56" s="82">
        <v>1.92</v>
      </c>
    </row>
    <row r="57" spans="1:15" ht="24">
      <c r="A57" s="4" t="s">
        <v>123</v>
      </c>
      <c r="B57" s="5" t="s">
        <v>124</v>
      </c>
      <c r="C57" s="22" t="s">
        <v>25</v>
      </c>
      <c r="D57" s="8">
        <f t="shared" si="1"/>
        <v>994.23055200000022</v>
      </c>
      <c r="E57" s="16">
        <v>0.08</v>
      </c>
      <c r="F57" s="16">
        <v>0.09</v>
      </c>
      <c r="G57" s="9">
        <v>5.3975600000000012E-2</v>
      </c>
      <c r="H57" s="49">
        <f t="shared" si="2"/>
        <v>5.6674380000000017E-2</v>
      </c>
      <c r="J57" s="68">
        <f t="shared" si="3"/>
        <v>5.7904214046000019E-2</v>
      </c>
      <c r="K57" s="74">
        <f t="shared" si="4"/>
        <v>6.531595344388802E-2</v>
      </c>
      <c r="L57" s="72">
        <f t="shared" si="5"/>
        <v>1287.3382528069665</v>
      </c>
      <c r="M57" s="79">
        <f t="shared" si="6"/>
        <v>6.9888070184960183E-2</v>
      </c>
      <c r="N57" s="82">
        <f t="shared" si="7"/>
        <v>1473.6</v>
      </c>
      <c r="O57" s="82">
        <v>0.08</v>
      </c>
    </row>
    <row r="58" spans="1:15">
      <c r="A58" s="4" t="s">
        <v>125</v>
      </c>
      <c r="B58" s="5" t="s">
        <v>126</v>
      </c>
      <c r="C58" s="22" t="s">
        <v>97</v>
      </c>
      <c r="D58" s="8">
        <f t="shared" si="1"/>
        <v>1908.3120000000001</v>
      </c>
      <c r="E58" s="16">
        <v>0.21</v>
      </c>
      <c r="F58" s="16">
        <v>0.22</v>
      </c>
      <c r="G58" s="9">
        <v>0.10360000000000001</v>
      </c>
      <c r="H58" s="49">
        <f t="shared" si="2"/>
        <v>0.10878000000000002</v>
      </c>
      <c r="J58" s="68">
        <f t="shared" si="3"/>
        <v>0.11114052600000002</v>
      </c>
      <c r="K58" s="74">
        <f t="shared" si="4"/>
        <v>0.125366513328</v>
      </c>
      <c r="L58" s="72">
        <f t="shared" si="5"/>
        <v>2470.8987577868834</v>
      </c>
      <c r="M58" s="79">
        <f t="shared" si="6"/>
        <v>0.13414216926096001</v>
      </c>
      <c r="N58" s="82">
        <f t="shared" si="7"/>
        <v>2763</v>
      </c>
      <c r="O58" s="82">
        <v>0.15</v>
      </c>
    </row>
    <row r="59" spans="1:15">
      <c r="A59" s="4" t="s">
        <v>127</v>
      </c>
      <c r="B59" s="5" t="s">
        <v>128</v>
      </c>
      <c r="C59" s="22" t="s">
        <v>97</v>
      </c>
      <c r="D59" s="8">
        <f t="shared" si="1"/>
        <v>4374.6144287999996</v>
      </c>
      <c r="E59" s="16">
        <v>1.4</v>
      </c>
      <c r="F59" s="16">
        <v>1.49</v>
      </c>
      <c r="G59" s="9">
        <v>0.23749264</v>
      </c>
      <c r="H59" s="49">
        <f t="shared" si="2"/>
        <v>0.24936727200000003</v>
      </c>
      <c r="J59" s="68">
        <f t="shared" si="3"/>
        <v>0.25477854180240006</v>
      </c>
      <c r="K59" s="74">
        <f t="shared" si="4"/>
        <v>0.28739019515310726</v>
      </c>
      <c r="L59" s="72">
        <f t="shared" si="5"/>
        <v>5664.2883123506526</v>
      </c>
      <c r="M59" s="79">
        <f t="shared" si="6"/>
        <v>0.30750750881382477</v>
      </c>
      <c r="N59" s="82">
        <f t="shared" si="7"/>
        <v>6262.8000000000011</v>
      </c>
      <c r="O59" s="82">
        <v>0.34</v>
      </c>
    </row>
    <row r="60" spans="1:15">
      <c r="A60" s="4" t="s">
        <v>129</v>
      </c>
      <c r="B60" s="5" t="s">
        <v>130</v>
      </c>
      <c r="C60" s="22" t="s">
        <v>97</v>
      </c>
      <c r="D60" s="8">
        <f t="shared" si="1"/>
        <v>29628.070449600003</v>
      </c>
      <c r="E60" s="16">
        <v>0.15</v>
      </c>
      <c r="F60" s="16">
        <v>0.16</v>
      </c>
      <c r="G60" s="9">
        <v>1.6084728800000001</v>
      </c>
      <c r="H60" s="49">
        <f t="shared" si="2"/>
        <v>1.6888965240000002</v>
      </c>
      <c r="J60" s="68">
        <f t="shared" si="3"/>
        <v>1.7255455785708003</v>
      </c>
      <c r="K60" s="74">
        <f t="shared" si="4"/>
        <v>1.9464154126278626</v>
      </c>
      <c r="L60" s="72">
        <f t="shared" si="5"/>
        <v>38362.679933647596</v>
      </c>
      <c r="M60" s="79">
        <f t="shared" si="6"/>
        <v>2.0826644915118129</v>
      </c>
      <c r="N60" s="82">
        <f t="shared" si="7"/>
        <v>41813.399999999994</v>
      </c>
      <c r="O60" s="82">
        <v>2.27</v>
      </c>
    </row>
    <row r="61" spans="1:15" ht="13.5" thickBot="1">
      <c r="A61" s="52" t="s">
        <v>131</v>
      </c>
      <c r="B61" s="53" t="s">
        <v>132</v>
      </c>
      <c r="C61" s="54" t="s">
        <v>97</v>
      </c>
      <c r="D61" s="55">
        <f t="shared" si="1"/>
        <v>3181.5377664000002</v>
      </c>
      <c r="E61" s="56">
        <v>0.99</v>
      </c>
      <c r="F61" s="56">
        <v>1.05</v>
      </c>
      <c r="G61" s="57">
        <v>0.17272192</v>
      </c>
      <c r="H61" s="58">
        <f t="shared" si="2"/>
        <v>0.18135801600000001</v>
      </c>
      <c r="J61" s="69">
        <f t="shared" si="3"/>
        <v>0.18529348494720002</v>
      </c>
      <c r="K61" s="74">
        <f t="shared" si="4"/>
        <v>0.2090110510204416</v>
      </c>
      <c r="L61" s="72">
        <f t="shared" si="5"/>
        <v>4119.4824089822914</v>
      </c>
      <c r="M61" s="79">
        <f t="shared" si="6"/>
        <v>0.22364182459187251</v>
      </c>
      <c r="N61" s="82">
        <f t="shared" si="7"/>
        <v>4420.7999999999993</v>
      </c>
      <c r="O61" s="82">
        <v>0.24</v>
      </c>
    </row>
    <row r="62" spans="1:15" s="19" customFormat="1" ht="13.5" thickBot="1">
      <c r="A62" s="27" t="s">
        <v>133</v>
      </c>
      <c r="B62" s="27"/>
      <c r="C62" s="27"/>
      <c r="D62" s="59">
        <f t="shared" si="1"/>
        <v>233381.4</v>
      </c>
      <c r="E62" s="23">
        <v>11.01</v>
      </c>
      <c r="F62" s="60">
        <v>11.73</v>
      </c>
      <c r="G62" s="61">
        <v>12.67</v>
      </c>
      <c r="H62" s="62">
        <f>G62*1.05</f>
        <v>13.3035</v>
      </c>
      <c r="I62" s="63">
        <f>H5+H27+H55+H56+H57+H58+H59+H60+H61</f>
        <v>13.481336568000003</v>
      </c>
      <c r="J62" s="70">
        <f t="shared" si="3"/>
        <v>13.592185950000001</v>
      </c>
      <c r="K62" s="75">
        <v>15.33</v>
      </c>
      <c r="L62" s="8">
        <f>SUM(L5:L61)</f>
        <v>302037.68933625059</v>
      </c>
      <c r="M62" s="79">
        <f t="shared" si="6"/>
        <v>16.403100000000002</v>
      </c>
      <c r="N62" s="82">
        <f t="shared" si="7"/>
        <v>329533.80000000005</v>
      </c>
      <c r="O62" s="82">
        <v>17.89</v>
      </c>
    </row>
    <row r="63" spans="1:15" ht="13.5" hidden="1" thickBot="1">
      <c r="A63" s="34" t="s">
        <v>134</v>
      </c>
      <c r="B63" s="35" t="s">
        <v>135</v>
      </c>
      <c r="C63" s="36" t="s">
        <v>97</v>
      </c>
      <c r="D63" s="37" t="s">
        <v>137</v>
      </c>
      <c r="E63" s="38">
        <v>0.38</v>
      </c>
      <c r="F63" s="39">
        <v>0.4</v>
      </c>
      <c r="G63" s="39"/>
      <c r="H63" s="24"/>
      <c r="N63" s="82">
        <f t="shared" si="7"/>
        <v>0</v>
      </c>
    </row>
    <row r="64" spans="1:15" ht="14.25" hidden="1" thickTop="1" thickBot="1">
      <c r="A64" s="28" t="s">
        <v>136</v>
      </c>
      <c r="B64" s="28"/>
      <c r="C64" s="25"/>
      <c r="D64" s="8">
        <f t="shared" si="1"/>
        <v>233381.4</v>
      </c>
      <c r="E64" s="26">
        <v>11.39</v>
      </c>
      <c r="F64" s="26">
        <v>12.13</v>
      </c>
      <c r="G64" s="26">
        <f>G62+G63</f>
        <v>12.67</v>
      </c>
      <c r="H64" s="24"/>
      <c r="N64" s="82">
        <f t="shared" si="7"/>
        <v>0</v>
      </c>
    </row>
    <row r="65" spans="7:15" hidden="1">
      <c r="G65" s="31">
        <v>12.67</v>
      </c>
      <c r="H65" s="32">
        <f>G65*1.05</f>
        <v>13.3035</v>
      </c>
      <c r="N65" s="82">
        <f t="shared" si="7"/>
        <v>0</v>
      </c>
    </row>
    <row r="66" spans="7:15">
      <c r="M66" s="32">
        <f>L62/12/C3</f>
        <v>16.397268693607526</v>
      </c>
    </row>
    <row r="67" spans="7:15">
      <c r="M67" s="80"/>
      <c r="O67" s="32"/>
    </row>
  </sheetData>
  <mergeCells count="5">
    <mergeCell ref="A54:G54"/>
    <mergeCell ref="A26:G26"/>
    <mergeCell ref="A4:G4"/>
    <mergeCell ref="B39:C39"/>
    <mergeCell ref="A1:K1"/>
  </mergeCells>
  <pageMargins left="0.74791666666666701" right="0.74791666666666701" top="0.23611111111111099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BelUser31</cp:lastModifiedBy>
  <cp:revision>4</cp:revision>
  <cp:lastPrinted>2023-08-30T13:20:01Z</cp:lastPrinted>
  <dcterms:created xsi:type="dcterms:W3CDTF">2011-09-20T07:13:12Z</dcterms:created>
  <dcterms:modified xsi:type="dcterms:W3CDTF">2025-09-02T09:28:48Z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