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652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M30" i="1"/>
  <c r="M31" i="1"/>
  <c r="M32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5" i="1"/>
  <c r="M56" i="1"/>
  <c r="M57" i="1"/>
  <c r="M58" i="1"/>
  <c r="M59" i="1"/>
  <c r="M60" i="1"/>
  <c r="M61" i="1"/>
  <c r="M62" i="1"/>
  <c r="M29" i="1"/>
  <c r="N63" i="1"/>
  <c r="N64" i="1"/>
  <c r="N65" i="1"/>
  <c r="K61" i="1" l="1"/>
  <c r="K62" i="1"/>
  <c r="G34" i="1"/>
  <c r="G36" i="1"/>
  <c r="L62" i="1"/>
  <c r="L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8" i="1"/>
  <c r="K38" i="1" s="1"/>
  <c r="L37" i="1"/>
  <c r="K37" i="1"/>
  <c r="L35" i="1"/>
  <c r="K35" i="1"/>
  <c r="L32" i="1"/>
  <c r="K32" i="1" s="1"/>
  <c r="L31" i="1"/>
  <c r="K31" i="1"/>
  <c r="L30" i="1"/>
  <c r="K30" i="1" s="1"/>
  <c r="L29" i="1"/>
  <c r="K29" i="1"/>
  <c r="K5" i="1"/>
  <c r="L5" i="1"/>
  <c r="H62" i="1" l="1"/>
  <c r="I62" i="1" s="1"/>
  <c r="J62" i="1" s="1"/>
  <c r="H30" i="1"/>
  <c r="I30" i="1" s="1"/>
  <c r="J30" i="1" s="1"/>
  <c r="H31" i="1"/>
  <c r="I31" i="1" s="1"/>
  <c r="J31" i="1" s="1"/>
  <c r="H32" i="1"/>
  <c r="I32" i="1" s="1"/>
  <c r="J32" i="1" s="1"/>
  <c r="H34" i="1"/>
  <c r="I34" i="1" s="1"/>
  <c r="J34" i="1" s="1"/>
  <c r="L34" i="1" s="1"/>
  <c r="K34" i="1" s="1"/>
  <c r="H35" i="1"/>
  <c r="I35" i="1" s="1"/>
  <c r="J35" i="1" s="1"/>
  <c r="H36" i="1"/>
  <c r="I36" i="1" s="1"/>
  <c r="J36" i="1" s="1"/>
  <c r="L36" i="1" s="1"/>
  <c r="K36" i="1" s="1"/>
  <c r="H37" i="1"/>
  <c r="I37" i="1" s="1"/>
  <c r="J37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2" i="1"/>
  <c r="I52" i="1" s="1"/>
  <c r="J52" i="1" s="1"/>
  <c r="H53" i="1"/>
  <c r="I53" i="1" s="1"/>
  <c r="J53" i="1" s="1"/>
  <c r="H54" i="1"/>
  <c r="I54" i="1" s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I61" i="1" s="1"/>
  <c r="J61" i="1" s="1"/>
  <c r="H29" i="1"/>
  <c r="I29" i="1" s="1"/>
  <c r="J29" i="1" s="1"/>
  <c r="H27" i="1"/>
  <c r="I27" i="1" s="1"/>
  <c r="J27" i="1" s="1"/>
  <c r="H5" i="1"/>
  <c r="I5" i="1" s="1"/>
  <c r="J5" i="1" s="1"/>
  <c r="H65" i="1"/>
  <c r="D27" i="1" l="1"/>
  <c r="D31" i="1"/>
  <c r="D55" i="1"/>
  <c r="D56" i="1"/>
  <c r="D57" i="1"/>
  <c r="D58" i="1"/>
  <c r="D59" i="1"/>
  <c r="D61" i="1"/>
  <c r="D62" i="1"/>
  <c r="D5" i="1"/>
  <c r="G64" i="1" l="1"/>
  <c r="D64" i="1" s="1"/>
  <c r="D29" i="1"/>
  <c r="D30" i="1"/>
  <c r="D32" i="1"/>
  <c r="D34" i="1"/>
  <c r="D35" i="1"/>
  <c r="D36" i="1"/>
  <c r="D37" i="1"/>
  <c r="G38" i="1"/>
  <c r="D38" i="1" l="1"/>
  <c r="H38" i="1"/>
  <c r="I38" i="1" s="1"/>
  <c r="J38" i="1" s="1"/>
  <c r="D46" i="1"/>
  <c r="D42" i="1"/>
  <c r="D60" i="1"/>
  <c r="D49" i="1"/>
  <c r="D45" i="1"/>
  <c r="D41" i="1"/>
  <c r="D53" i="1"/>
  <c r="D40" i="1"/>
  <c r="D50" i="1"/>
  <c r="D48" i="1"/>
  <c r="D44" i="1"/>
  <c r="D52" i="1"/>
  <c r="D47" i="1"/>
  <c r="D43" i="1"/>
</calcChain>
</file>

<file path=xl/sharedStrings.xml><?xml version="1.0" encoding="utf-8"?>
<sst xmlns="http://schemas.openxmlformats.org/spreadsheetml/2006/main" count="180" uniqueCount="143">
  <si>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</si>
  <si>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</si>
  <si>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</si>
  <si>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</si>
  <si>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</si>
  <si>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</si>
  <si>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</si>
  <si>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</si>
  <si>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</si>
  <si>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</si>
  <si>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</si>
  <si>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</si>
  <si>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</si>
  <si>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</si>
  <si>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</si>
  <si>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</si>
  <si>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</si>
  <si>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</si>
  <si>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</si>
  <si>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</si>
  <si>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</si>
  <si>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</si>
  <si>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</si>
  <si>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</si>
  <si>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</si>
  <si>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</si>
  <si>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</si>
  <si>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</si>
  <si>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</si>
  <si>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</si>
  <si>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</si>
  <si>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</si>
  <si>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</si>
  <si>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</si>
  <si>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</si>
  <si>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</si>
  <si>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</si>
  <si>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</si>
  <si>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</si>
  <si>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</si>
  <si>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</si>
  <si>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</si>
  <si>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</si>
  <si>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</si>
  <si>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</si>
  <si>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</si>
  <si>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</si>
  <si>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</si>
  <si>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</si>
  <si>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</si>
  <si>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</si>
  <si>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</si>
  <si>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</si>
  <si>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</si>
  <si>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</si>
  <si>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</si>
  <si>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</si>
  <si>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</si>
  <si>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</si>
  <si>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</si>
  <si>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</si>
  <si>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</si>
  <si>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</si>
  <si>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</si>
  <si>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</si>
  <si>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</si>
  <si>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</si>
  <si>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</si>
  <si>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</si>
  <si>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</si>
  <si>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</si>
  <si>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</si>
  <si>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</si>
  <si>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</si>
  <si>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</si>
  <si>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</si>
  <si>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</si>
  <si>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</si>
  <si>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</si>
  <si>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</si>
  <si>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</si>
  <si>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</si>
  <si>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</si>
  <si>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</si>
  <si>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</si>
  <si>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</si>
  <si>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</si>
  <si>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</si>
  <si>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</si>
  <si>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</si>
  <si>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</si>
  <si>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</si>
  <si>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</si>
  <si>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</si>
  <si>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</si>
  <si>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</si>
  <si>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</si>
  <si>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</si>
  <si>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</si>
  <si>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</si>
  <si>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</si>
  <si>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</si>
  <si>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</si>
  <si>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</si>
  <si>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</si>
  <si>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</si>
  <si>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</si>
  <si>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</si>
  <si>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</si>
  <si>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</si>
  <si>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</si>
  <si>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</si>
  <si>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</si>
  <si>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</si>
  <si>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</si>
  <si>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</si>
  <si>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</si>
  <si>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</si>
  <si>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</si>
  <si>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</si>
  <si>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</si>
  <si>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</si>
  <si>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</si>
  <si>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</si>
  <si>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</si>
  <si>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</si>
  <si>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</si>
  <si>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</si>
  <si>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</si>
  <si>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</si>
  <si>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</si>
  <si>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</si>
  <si>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</si>
  <si>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</si>
  <si>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</si>
  <si>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</si>
  <si>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t>по факту</t>
  </si>
  <si>
    <r>
      <t>Стоимость на 1 м</t>
    </r>
    <r>
      <rPr>
        <b/>
        <vertAlign val="superscript"/>
        <sz val="9"/>
        <color indexed="8"/>
        <rFont val="Arial"/>
        <family val="2"/>
        <charset val="204"/>
      </rPr>
      <t xml:space="preserve">2 </t>
    </r>
    <r>
      <rPr>
        <b/>
        <sz val="9"/>
        <color indexed="8"/>
        <rFont val="Arial"/>
        <family val="2"/>
        <charset val="204"/>
      </rPr>
      <t>общей площади (рублей в месяц)</t>
    </r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</si>
  <si>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Десницкого 70/1</t>
    </r>
  </si>
  <si>
    <t>Тариф с 01.09.2022 г, рост на 2,17%</t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</si>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</sst>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/>
    <xf numFmtId="49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49" fontId="4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Font="1" applyBorder="1"/>
    <xf numFmtId="2" fontId="3" fillId="0" borderId="18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vertical="center"/>
    </xf>
    <xf numFmtId="2" fontId="7" fillId="2" borderId="24" xfId="0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8" fillId="0" borderId="29" xfId="0" applyFont="1" applyBorder="1"/>
    <xf numFmtId="0" fontId="0" fillId="0" borderId="29" xfId="0" applyBorder="1"/>
    <xf numFmtId="0" fontId="1" fillId="0" borderId="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 wrapText="1"/>
    </xf>
    <xf numFmtId="0" fontId="0" fillId="0" borderId="16" xfId="0" applyBorder="1"/>
    <xf numFmtId="2" fontId="7" fillId="0" borderId="18" xfId="0" applyNumberFormat="1" applyFont="1" applyBorder="1" applyAlignment="1">
      <alignment vertical="center"/>
    </xf>
    <xf numFmtId="0" fontId="0" fillId="0" borderId="9" xfId="0" applyBorder="1"/>
    <xf numFmtId="0" fontId="0" fillId="0" borderId="9" xfId="0" applyFont="1" applyBorder="1"/>
    <xf numFmtId="2" fontId="8" fillId="0" borderId="18" xfId="0" applyNumberFormat="1" applyFont="1" applyBorder="1" applyAlignment="1">
      <alignment vertical="center"/>
    </xf>
    <xf numFmtId="2" fontId="8" fillId="0" borderId="21" xfId="0" applyNumberFormat="1" applyFont="1" applyBorder="1" applyAlignment="1">
      <alignment vertical="center"/>
    </xf>
    <xf numFmtId="0" fontId="0" fillId="0" borderId="20" xfId="0" applyBorder="1"/>
    <xf numFmtId="4" fontId="15" fillId="0" borderId="31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4" fontId="16" fillId="0" borderId="17" xfId="0" applyNumberFormat="1" applyFont="1" applyBorder="1" applyAlignment="1">
      <alignment vertical="center"/>
    </xf>
    <xf numFmtId="4" fontId="16" fillId="0" borderId="32" xfId="0" applyNumberFormat="1" applyFont="1" applyBorder="1" applyAlignment="1">
      <alignment vertical="center"/>
    </xf>
    <xf numFmtId="4" fontId="15" fillId="2" borderId="7" xfId="0" applyNumberFormat="1" applyFont="1" applyFill="1" applyBorder="1" applyAlignment="1">
      <alignment vertical="center"/>
    </xf>
    <xf numFmtId="4" fontId="3" fillId="2" borderId="2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4" fontId="15" fillId="0" borderId="33" xfId="0" applyNumberFormat="1" applyFont="1" applyBorder="1" applyAlignment="1">
      <alignment vertical="center"/>
    </xf>
    <xf numFmtId="4" fontId="15" fillId="0" borderId="9" xfId="0" applyNumberFormat="1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4" fontId="16" fillId="0" borderId="34" xfId="0" applyNumberFormat="1" applyFont="1" applyBorder="1" applyAlignment="1">
      <alignment vertical="center"/>
    </xf>
    <xf numFmtId="4" fontId="15" fillId="2" borderId="35" xfId="0" applyNumberFormat="1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4" fontId="14" fillId="0" borderId="37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2" fontId="0" fillId="0" borderId="2" xfId="0" applyNumberFormat="1" applyBorder="1"/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indowProtection="1" tabSelected="1" zoomScale="150" zoomScaleNormal="150" workbookViewId="0">
      <pane xSplit="2" ySplit="4" topLeftCell="C5" activePane="bottomRight" state="frozen"/>
      <selection pane="topRight" activeCell="C1" sqref="C1"/>
      <selection pane="bottomLeft" activeCell="A40" sqref="A40"/>
      <selection pane="bottomRight" activeCell="M68" sqref="M68"/>
    </sheetView>
  </sheetViews>
  <sheetFormatPr defaultRowHeight="13.2"/>
  <cols>
    <col min="1" max="1" width="7" style="1"/>
    <col min="2" max="2" width="53.5546875" customWidth="1"/>
    <col min="3" max="3" width="15.77734375" customWidth="1"/>
    <col min="4" max="6" width="8.88671875" hidden="1" customWidth="1"/>
    <col min="7" max="7" width="11" hidden="1" customWidth="1"/>
    <col min="8" max="8" width="10.21875" hidden="1" customWidth="1"/>
    <col min="9" max="9" width="9.88671875" hidden="1" customWidth="1"/>
    <col min="10" max="10" width="10.5546875" hidden="1" customWidth="1"/>
    <col min="11" max="11" width="9.6640625" hidden="1" customWidth="1"/>
    <col min="12" max="12" width="10.5546875" hidden="1" customWidth="1"/>
    <col min="13" max="14" width="9.44140625" customWidth="1"/>
    <col min="251" max="251" width="4.44140625"/>
    <col min="252" max="252" width="19.6640625"/>
    <col min="253" max="253" width="15.109375"/>
    <col min="254" max="254" width="9.5546875"/>
    <col min="507" max="507" width="4.44140625"/>
    <col min="508" max="508" width="19.6640625"/>
    <col min="509" max="509" width="15.109375"/>
    <col min="510" max="510" width="9.5546875"/>
    <col min="763" max="763" width="4.44140625"/>
    <col min="764" max="764" width="19.6640625"/>
    <col min="765" max="765" width="15.109375"/>
    <col min="766" max="766" width="9.5546875"/>
    <col min="1019" max="1019" width="4.44140625"/>
    <col min="1020" max="1020" width="19.6640625"/>
    <col min="1021" max="1021" width="15.109375"/>
    <col min="1022" max="1022" width="9.5546875"/>
  </cols>
  <sheetData>
    <row r="1" spans="1:14" ht="51" customHeight="1" thickBot="1">
      <c r="A1" s="85" t="s">
        <v>138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73.8" thickBot="1">
      <c r="A2" s="61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3" t="s">
        <v>137</v>
      </c>
      <c r="H2" s="64" t="s">
        <v>137</v>
      </c>
      <c r="I2" s="36" t="s">
        <v>139</v>
      </c>
      <c r="J2" s="65" t="s">
        <v>140</v>
      </c>
      <c r="K2" s="62" t="s">
        <v>3</v>
      </c>
      <c r="L2" s="65" t="s">
        <v>141</v>
      </c>
      <c r="M2" s="93" t="s">
        <v>3</v>
      </c>
      <c r="N2" s="94" t="s">
        <v>142</v>
      </c>
    </row>
    <row r="3" spans="1:14">
      <c r="A3" s="54"/>
      <c r="B3" s="55" t="s">
        <v>6</v>
      </c>
      <c r="C3" s="55">
        <v>1487</v>
      </c>
      <c r="D3" s="56"/>
      <c r="E3" s="57"/>
      <c r="F3" s="57"/>
      <c r="G3" s="58"/>
      <c r="H3" s="59"/>
      <c r="I3" s="60"/>
      <c r="J3" s="66"/>
      <c r="K3" s="56"/>
      <c r="L3" s="86"/>
      <c r="M3" s="95"/>
      <c r="N3" s="95"/>
    </row>
    <row r="4" spans="1:14" ht="12.75" customHeight="1" thickBot="1">
      <c r="A4" s="81" t="s">
        <v>7</v>
      </c>
      <c r="B4" s="82"/>
      <c r="C4" s="82"/>
      <c r="D4" s="82"/>
      <c r="E4" s="82"/>
      <c r="F4" s="82"/>
      <c r="G4" s="82"/>
      <c r="H4" s="83"/>
      <c r="I4" s="37"/>
      <c r="J4" s="72"/>
      <c r="K4" s="72"/>
      <c r="L4" s="87"/>
      <c r="M4" s="95"/>
      <c r="N4" s="95"/>
    </row>
    <row r="5" spans="1:14" ht="24">
      <c r="A5" s="4" t="s">
        <v>8</v>
      </c>
      <c r="B5" s="5" t="s">
        <v>9</v>
      </c>
      <c r="C5" s="5"/>
      <c r="D5" s="6">
        <f>G5*12*C$3</f>
        <v>70662.239999999991</v>
      </c>
      <c r="E5" s="7">
        <v>3.45</v>
      </c>
      <c r="F5" s="7">
        <v>3.67</v>
      </c>
      <c r="G5" s="39">
        <v>3.96</v>
      </c>
      <c r="H5" s="40">
        <f>G5*1.05</f>
        <v>4.1580000000000004</v>
      </c>
      <c r="I5" s="67">
        <f>H5*1.0217</f>
        <v>4.2482286000000009</v>
      </c>
      <c r="J5" s="73">
        <f>I5*1.128</f>
        <v>4.7920018608000001</v>
      </c>
      <c r="K5" s="6">
        <f>L5*$C$3*12</f>
        <v>91539.72</v>
      </c>
      <c r="L5" s="88">
        <f>ROUND(J5*1.07,2)</f>
        <v>5.13</v>
      </c>
      <c r="M5" s="97">
        <f>N5*C$3*12</f>
        <v>99926.399999999994</v>
      </c>
      <c r="N5" s="97">
        <v>5.6</v>
      </c>
    </row>
    <row r="6" spans="1:14" ht="21.75" customHeight="1">
      <c r="A6" s="4" t="s">
        <v>10</v>
      </c>
      <c r="B6" s="27" t="s">
        <v>11</v>
      </c>
      <c r="C6" s="27"/>
      <c r="D6" s="6"/>
      <c r="E6" s="27"/>
      <c r="F6" s="27"/>
      <c r="G6" s="39"/>
      <c r="H6" s="37"/>
      <c r="I6" s="68"/>
      <c r="J6" s="37"/>
      <c r="K6" s="6"/>
      <c r="L6" s="68"/>
      <c r="M6" s="95"/>
      <c r="N6" s="95"/>
    </row>
    <row r="7" spans="1:14" s="12" customFormat="1">
      <c r="A7" s="8" t="s">
        <v>12</v>
      </c>
      <c r="B7" s="9" t="s">
        <v>13</v>
      </c>
      <c r="C7" s="10" t="s">
        <v>14</v>
      </c>
      <c r="D7" s="6"/>
      <c r="E7" s="11"/>
      <c r="F7" s="11"/>
      <c r="G7" s="39"/>
      <c r="H7" s="38"/>
      <c r="I7" s="69"/>
      <c r="J7" s="38"/>
      <c r="K7" s="6"/>
      <c r="L7" s="69"/>
      <c r="M7" s="96"/>
      <c r="N7" s="96"/>
    </row>
    <row r="8" spans="1:14" s="12" customFormat="1">
      <c r="A8" s="8" t="s">
        <v>15</v>
      </c>
      <c r="B8" s="9" t="s">
        <v>16</v>
      </c>
      <c r="C8" s="10" t="s">
        <v>17</v>
      </c>
      <c r="D8" s="6"/>
      <c r="E8" s="11"/>
      <c r="F8" s="11"/>
      <c r="G8" s="39"/>
      <c r="H8" s="38"/>
      <c r="I8" s="69"/>
      <c r="J8" s="38"/>
      <c r="K8" s="6"/>
      <c r="L8" s="69"/>
      <c r="M8" s="96"/>
      <c r="N8" s="96"/>
    </row>
    <row r="9" spans="1:14" ht="12.75" customHeight="1">
      <c r="A9" s="4" t="s">
        <v>18</v>
      </c>
      <c r="B9" s="27" t="s">
        <v>19</v>
      </c>
      <c r="C9" s="27"/>
      <c r="D9" s="6"/>
      <c r="E9" s="27"/>
      <c r="F9" s="27"/>
      <c r="G9" s="39"/>
      <c r="H9" s="38"/>
      <c r="I9" s="68"/>
      <c r="J9" s="37"/>
      <c r="K9" s="6"/>
      <c r="L9" s="68"/>
      <c r="M9" s="95"/>
      <c r="N9" s="95"/>
    </row>
    <row r="10" spans="1:14" s="12" customFormat="1">
      <c r="A10" s="8" t="s">
        <v>20</v>
      </c>
      <c r="B10" s="9" t="s">
        <v>21</v>
      </c>
      <c r="C10" s="10" t="s">
        <v>22</v>
      </c>
      <c r="D10" s="6"/>
      <c r="E10" s="11"/>
      <c r="F10" s="11"/>
      <c r="G10" s="39"/>
      <c r="H10" s="38"/>
      <c r="I10" s="69"/>
      <c r="J10" s="38"/>
      <c r="K10" s="6"/>
      <c r="L10" s="69"/>
      <c r="M10" s="96"/>
      <c r="N10" s="96"/>
    </row>
    <row r="11" spans="1:14" s="12" customFormat="1" ht="22.8">
      <c r="A11" s="8" t="s">
        <v>23</v>
      </c>
      <c r="B11" s="9" t="s">
        <v>24</v>
      </c>
      <c r="C11" s="10" t="s">
        <v>25</v>
      </c>
      <c r="D11" s="6"/>
      <c r="E11" s="11"/>
      <c r="F11" s="11"/>
      <c r="G11" s="39"/>
      <c r="H11" s="38"/>
      <c r="I11" s="69"/>
      <c r="J11" s="38"/>
      <c r="K11" s="6"/>
      <c r="L11" s="69"/>
      <c r="M11" s="96"/>
      <c r="N11" s="96"/>
    </row>
    <row r="12" spans="1:14" s="12" customFormat="1" ht="22.8">
      <c r="A12" s="8" t="s">
        <v>26</v>
      </c>
      <c r="B12" s="9" t="s">
        <v>27</v>
      </c>
      <c r="C12" s="10" t="s">
        <v>25</v>
      </c>
      <c r="D12" s="6"/>
      <c r="E12" s="11"/>
      <c r="F12" s="11"/>
      <c r="G12" s="39"/>
      <c r="H12" s="38"/>
      <c r="I12" s="69"/>
      <c r="J12" s="38"/>
      <c r="K12" s="6"/>
      <c r="L12" s="69"/>
      <c r="M12" s="96"/>
      <c r="N12" s="96"/>
    </row>
    <row r="13" spans="1:14" s="12" customFormat="1" ht="22.8">
      <c r="A13" s="8" t="s">
        <v>28</v>
      </c>
      <c r="B13" s="9" t="s">
        <v>29</v>
      </c>
      <c r="C13" s="10" t="s">
        <v>25</v>
      </c>
      <c r="D13" s="6"/>
      <c r="E13" s="11"/>
      <c r="F13" s="11"/>
      <c r="G13" s="39"/>
      <c r="H13" s="38"/>
      <c r="I13" s="69"/>
      <c r="J13" s="38"/>
      <c r="K13" s="6"/>
      <c r="L13" s="69"/>
      <c r="M13" s="96"/>
      <c r="N13" s="96"/>
    </row>
    <row r="14" spans="1:14" s="12" customFormat="1" ht="22.8">
      <c r="A14" s="8" t="s">
        <v>30</v>
      </c>
      <c r="B14" s="9" t="s">
        <v>31</v>
      </c>
      <c r="C14" s="10" t="s">
        <v>25</v>
      </c>
      <c r="D14" s="6"/>
      <c r="E14" s="11"/>
      <c r="F14" s="11"/>
      <c r="G14" s="39"/>
      <c r="H14" s="38"/>
      <c r="I14" s="69"/>
      <c r="J14" s="38"/>
      <c r="K14" s="6"/>
      <c r="L14" s="69"/>
      <c r="M14" s="96"/>
      <c r="N14" s="96"/>
    </row>
    <row r="15" spans="1:14" s="12" customFormat="1" ht="22.8">
      <c r="A15" s="8" t="s">
        <v>32</v>
      </c>
      <c r="B15" s="9" t="s">
        <v>33</v>
      </c>
      <c r="C15" s="10" t="s">
        <v>25</v>
      </c>
      <c r="D15" s="6"/>
      <c r="E15" s="11"/>
      <c r="F15" s="11"/>
      <c r="G15" s="39"/>
      <c r="H15" s="38"/>
      <c r="I15" s="69"/>
      <c r="J15" s="38"/>
      <c r="K15" s="6"/>
      <c r="L15" s="69"/>
      <c r="M15" s="96"/>
      <c r="N15" s="96"/>
    </row>
    <row r="16" spans="1:14" ht="16.5" customHeight="1">
      <c r="A16" s="4" t="s">
        <v>34</v>
      </c>
      <c r="B16" s="84" t="s">
        <v>35</v>
      </c>
      <c r="C16" s="83"/>
      <c r="D16" s="6"/>
      <c r="E16" s="27"/>
      <c r="F16" s="27"/>
      <c r="G16" s="39"/>
      <c r="H16" s="38"/>
      <c r="I16" s="68"/>
      <c r="J16" s="37"/>
      <c r="K16" s="6"/>
      <c r="L16" s="68"/>
      <c r="M16" s="95"/>
      <c r="N16" s="95"/>
    </row>
    <row r="17" spans="1:14" s="12" customFormat="1">
      <c r="A17" s="8" t="s">
        <v>36</v>
      </c>
      <c r="B17" s="9" t="s">
        <v>37</v>
      </c>
      <c r="C17" s="10" t="s">
        <v>38</v>
      </c>
      <c r="D17" s="6"/>
      <c r="E17" s="11"/>
      <c r="F17" s="11"/>
      <c r="G17" s="39"/>
      <c r="H17" s="38"/>
      <c r="I17" s="69"/>
      <c r="J17" s="38"/>
      <c r="K17" s="6"/>
      <c r="L17" s="69"/>
      <c r="M17" s="96"/>
      <c r="N17" s="96"/>
    </row>
    <row r="18" spans="1:14" s="12" customFormat="1">
      <c r="A18" s="8" t="s">
        <v>39</v>
      </c>
      <c r="B18" s="9" t="s">
        <v>40</v>
      </c>
      <c r="C18" s="10" t="s">
        <v>38</v>
      </c>
      <c r="D18" s="6"/>
      <c r="E18" s="11"/>
      <c r="F18" s="11"/>
      <c r="G18" s="39"/>
      <c r="H18" s="38"/>
      <c r="I18" s="69"/>
      <c r="J18" s="38"/>
      <c r="K18" s="6"/>
      <c r="L18" s="69"/>
      <c r="M18" s="96"/>
      <c r="N18" s="96"/>
    </row>
    <row r="19" spans="1:14" s="12" customFormat="1" ht="22.8">
      <c r="A19" s="8" t="s">
        <v>41</v>
      </c>
      <c r="B19" s="9" t="s">
        <v>42</v>
      </c>
      <c r="C19" s="10" t="s">
        <v>25</v>
      </c>
      <c r="D19" s="6"/>
      <c r="E19" s="11"/>
      <c r="F19" s="11"/>
      <c r="G19" s="39"/>
      <c r="H19" s="38"/>
      <c r="I19" s="69"/>
      <c r="J19" s="38"/>
      <c r="K19" s="6"/>
      <c r="L19" s="69"/>
      <c r="M19" s="96"/>
      <c r="N19" s="96"/>
    </row>
    <row r="20" spans="1:14" s="12" customFormat="1" ht="22.8">
      <c r="A20" s="8" t="s">
        <v>43</v>
      </c>
      <c r="B20" s="9" t="s">
        <v>44</v>
      </c>
      <c r="C20" s="10" t="s">
        <v>25</v>
      </c>
      <c r="D20" s="6"/>
      <c r="E20" s="11"/>
      <c r="F20" s="11"/>
      <c r="G20" s="39"/>
      <c r="H20" s="38"/>
      <c r="I20" s="69"/>
      <c r="J20" s="38"/>
      <c r="K20" s="6"/>
      <c r="L20" s="69"/>
      <c r="M20" s="96"/>
      <c r="N20" s="96"/>
    </row>
    <row r="21" spans="1:14" s="12" customFormat="1" ht="22.8">
      <c r="A21" s="8" t="s">
        <v>45</v>
      </c>
      <c r="B21" s="9" t="s">
        <v>46</v>
      </c>
      <c r="C21" s="10" t="s">
        <v>25</v>
      </c>
      <c r="D21" s="6"/>
      <c r="E21" s="11"/>
      <c r="F21" s="11"/>
      <c r="G21" s="39"/>
      <c r="H21" s="38"/>
      <c r="I21" s="69"/>
      <c r="J21" s="38"/>
      <c r="K21" s="6"/>
      <c r="L21" s="69"/>
      <c r="M21" s="96"/>
      <c r="N21" s="96"/>
    </row>
    <row r="22" spans="1:14" s="12" customFormat="1" ht="22.8">
      <c r="A22" s="8" t="s">
        <v>47</v>
      </c>
      <c r="B22" s="9" t="s">
        <v>48</v>
      </c>
      <c r="C22" s="10" t="s">
        <v>25</v>
      </c>
      <c r="D22" s="6"/>
      <c r="E22" s="11"/>
      <c r="F22" s="11"/>
      <c r="G22" s="39"/>
      <c r="H22" s="38"/>
      <c r="I22" s="69"/>
      <c r="J22" s="38"/>
      <c r="K22" s="6"/>
      <c r="L22" s="69"/>
      <c r="M22" s="96"/>
      <c r="N22" s="96"/>
    </row>
    <row r="23" spans="1:14" s="12" customFormat="1" ht="22.8">
      <c r="A23" s="8" t="s">
        <v>49</v>
      </c>
      <c r="B23" s="9" t="s">
        <v>50</v>
      </c>
      <c r="C23" s="10" t="s">
        <v>25</v>
      </c>
      <c r="D23" s="6"/>
      <c r="E23" s="11"/>
      <c r="F23" s="11"/>
      <c r="G23" s="39"/>
      <c r="H23" s="38"/>
      <c r="I23" s="69"/>
      <c r="J23" s="38"/>
      <c r="K23" s="6"/>
      <c r="L23" s="69"/>
      <c r="M23" s="96"/>
      <c r="N23" s="96"/>
    </row>
    <row r="24" spans="1:14" s="12" customFormat="1">
      <c r="A24" s="8" t="s">
        <v>51</v>
      </c>
      <c r="B24" s="9" t="s">
        <v>52</v>
      </c>
      <c r="C24" s="10" t="s">
        <v>22</v>
      </c>
      <c r="D24" s="6"/>
      <c r="E24" s="11"/>
      <c r="F24" s="11"/>
      <c r="G24" s="39"/>
      <c r="H24" s="38"/>
      <c r="I24" s="69"/>
      <c r="J24" s="38"/>
      <c r="K24" s="6"/>
      <c r="L24" s="69"/>
      <c r="M24" s="96"/>
      <c r="N24" s="96"/>
    </row>
    <row r="25" spans="1:14" s="12" customFormat="1">
      <c r="A25" s="8" t="s">
        <v>53</v>
      </c>
      <c r="B25" s="9" t="s">
        <v>54</v>
      </c>
      <c r="C25" s="10" t="s">
        <v>38</v>
      </c>
      <c r="D25" s="6"/>
      <c r="E25" s="11"/>
      <c r="F25" s="11"/>
      <c r="G25" s="39"/>
      <c r="H25" s="38"/>
      <c r="I25" s="69"/>
      <c r="J25" s="38"/>
      <c r="K25" s="6"/>
      <c r="L25" s="69"/>
      <c r="M25" s="96"/>
      <c r="N25" s="96"/>
    </row>
    <row r="26" spans="1:14" ht="12.75" customHeight="1">
      <c r="A26" s="81" t="s">
        <v>55</v>
      </c>
      <c r="B26" s="82"/>
      <c r="C26" s="82"/>
      <c r="D26" s="82"/>
      <c r="E26" s="82"/>
      <c r="F26" s="82"/>
      <c r="G26" s="82"/>
      <c r="H26" s="83"/>
      <c r="I26" s="68"/>
      <c r="J26" s="37"/>
      <c r="K26" s="37"/>
      <c r="L26" s="68"/>
      <c r="M26" s="95"/>
      <c r="N26" s="95"/>
    </row>
    <row r="27" spans="1:14" ht="24">
      <c r="A27" s="4" t="s">
        <v>56</v>
      </c>
      <c r="B27" s="5" t="s">
        <v>57</v>
      </c>
      <c r="C27" s="5"/>
      <c r="D27" s="6">
        <f t="shared" ref="D27:D64" si="0">G27*12*C$3</f>
        <v>61204.920000000006</v>
      </c>
      <c r="E27" s="7">
        <v>2.98</v>
      </c>
      <c r="F27" s="7">
        <v>3.17</v>
      </c>
      <c r="G27" s="39">
        <v>3.43</v>
      </c>
      <c r="H27" s="40">
        <f>G27*1.05</f>
        <v>3.6015000000000001</v>
      </c>
      <c r="I27" s="67">
        <f>H27*1.0217</f>
        <v>3.6796525500000001</v>
      </c>
      <c r="J27" s="74">
        <f>I27*1.128</f>
        <v>4.1506480763999996</v>
      </c>
      <c r="K27" s="6"/>
      <c r="L27" s="89"/>
      <c r="M27" s="95"/>
      <c r="N27" s="95"/>
    </row>
    <row r="28" spans="1:14" ht="12.75" customHeight="1">
      <c r="A28" s="4" t="s">
        <v>58</v>
      </c>
      <c r="B28" s="27" t="s">
        <v>59</v>
      </c>
      <c r="C28" s="27"/>
      <c r="D28" s="6"/>
      <c r="E28" s="27"/>
      <c r="F28" s="27"/>
      <c r="G28" s="39"/>
      <c r="H28" s="41"/>
      <c r="I28" s="68"/>
      <c r="J28" s="37"/>
      <c r="K28" s="6"/>
      <c r="L28" s="68"/>
      <c r="M28" s="95"/>
      <c r="N28" s="95"/>
    </row>
    <row r="29" spans="1:14" s="12" customFormat="1">
      <c r="A29" s="8" t="s">
        <v>60</v>
      </c>
      <c r="B29" s="13" t="s">
        <v>61</v>
      </c>
      <c r="C29" s="10" t="s">
        <v>38</v>
      </c>
      <c r="D29" s="6">
        <f t="shared" si="0"/>
        <v>2504.1655766399999</v>
      </c>
      <c r="E29" s="14">
        <v>0.12</v>
      </c>
      <c r="F29" s="14">
        <v>0.13</v>
      </c>
      <c r="G29" s="39">
        <v>0.14033656</v>
      </c>
      <c r="H29" s="41">
        <f>G29*1.05</f>
        <v>0.147353388</v>
      </c>
      <c r="I29" s="70">
        <f>H29*1.0217</f>
        <v>0.15055095651960002</v>
      </c>
      <c r="J29" s="75">
        <f>I29*1.128</f>
        <v>0.16982147895410879</v>
      </c>
      <c r="K29" s="6">
        <f t="shared" ref="K29:K32" si="1">L29*$C$3*12</f>
        <v>3211.9199999999996</v>
      </c>
      <c r="L29" s="90">
        <f t="shared" ref="L29:L32" si="2">ROUND(J29*1.07,2)</f>
        <v>0.18</v>
      </c>
      <c r="M29" s="98">
        <f>N29*C$3*12</f>
        <v>3568.8</v>
      </c>
      <c r="N29" s="98">
        <v>0.2</v>
      </c>
    </row>
    <row r="30" spans="1:14" s="12" customFormat="1" ht="22.8">
      <c r="A30" s="8" t="s">
        <v>62</v>
      </c>
      <c r="B30" s="13" t="s">
        <v>63</v>
      </c>
      <c r="C30" s="10" t="s">
        <v>38</v>
      </c>
      <c r="D30" s="6">
        <f t="shared" si="0"/>
        <v>1926.2812128000005</v>
      </c>
      <c r="E30" s="14">
        <v>0.09</v>
      </c>
      <c r="F30" s="14">
        <v>0.1</v>
      </c>
      <c r="G30" s="39">
        <v>0.10795120000000002</v>
      </c>
      <c r="H30" s="41">
        <f t="shared" ref="H30:H61" si="3">G30*1.05</f>
        <v>0.11334876000000003</v>
      </c>
      <c r="I30" s="70">
        <f>H30*1.0217</f>
        <v>0.11580842809200004</v>
      </c>
      <c r="J30" s="75">
        <f t="shared" ref="J30:J62" si="4">I30*1.128</f>
        <v>0.13063190688777604</v>
      </c>
      <c r="K30" s="6">
        <f t="shared" si="1"/>
        <v>2498.16</v>
      </c>
      <c r="L30" s="90">
        <f t="shared" si="2"/>
        <v>0.14000000000000001</v>
      </c>
      <c r="M30" s="98">
        <f t="shared" ref="M30:M62" si="5">N30*C$3*12</f>
        <v>2676.6</v>
      </c>
      <c r="N30" s="98">
        <v>0.15</v>
      </c>
    </row>
    <row r="31" spans="1:14" s="12" customFormat="1" ht="22.8">
      <c r="A31" s="8" t="s">
        <v>64</v>
      </c>
      <c r="B31" s="13" t="s">
        <v>65</v>
      </c>
      <c r="C31" s="10" t="s">
        <v>38</v>
      </c>
      <c r="D31" s="6">
        <f t="shared" si="0"/>
        <v>739.45536000000004</v>
      </c>
      <c r="E31" s="14">
        <v>0.03</v>
      </c>
      <c r="F31" s="14">
        <v>0.03</v>
      </c>
      <c r="G31" s="39">
        <v>4.1440000000000005E-2</v>
      </c>
      <c r="H31" s="41">
        <f t="shared" si="3"/>
        <v>4.3512000000000009E-2</v>
      </c>
      <c r="I31" s="70">
        <f>H31*1.0217</f>
        <v>4.4456210400000008E-2</v>
      </c>
      <c r="J31" s="75">
        <f t="shared" si="4"/>
        <v>5.0146605331200002E-2</v>
      </c>
      <c r="K31" s="6">
        <f t="shared" si="1"/>
        <v>892.2</v>
      </c>
      <c r="L31" s="90">
        <f t="shared" si="2"/>
        <v>0.05</v>
      </c>
      <c r="M31" s="98">
        <f t="shared" si="5"/>
        <v>1070.6399999999999</v>
      </c>
      <c r="N31" s="98">
        <v>0.06</v>
      </c>
    </row>
    <row r="32" spans="1:14" s="12" customFormat="1" ht="22.8">
      <c r="A32" s="8" t="s">
        <v>66</v>
      </c>
      <c r="B32" s="13" t="s">
        <v>67</v>
      </c>
      <c r="C32" s="10" t="s">
        <v>38</v>
      </c>
      <c r="D32" s="6">
        <f t="shared" si="0"/>
        <v>385.25624256000003</v>
      </c>
      <c r="E32" s="14">
        <v>0.02</v>
      </c>
      <c r="F32" s="14">
        <v>0.02</v>
      </c>
      <c r="G32" s="39">
        <v>2.159024E-2</v>
      </c>
      <c r="H32" s="41">
        <f t="shared" si="3"/>
        <v>2.2669752000000001E-2</v>
      </c>
      <c r="I32" s="70">
        <f>H32*1.0217</f>
        <v>2.3161685618400003E-2</v>
      </c>
      <c r="J32" s="75">
        <f t="shared" si="4"/>
        <v>2.61263813775552E-2</v>
      </c>
      <c r="K32" s="6">
        <f t="shared" si="1"/>
        <v>535.31999999999994</v>
      </c>
      <c r="L32" s="90">
        <f t="shared" si="2"/>
        <v>0.03</v>
      </c>
      <c r="M32" s="98">
        <f t="shared" si="5"/>
        <v>535.31999999999994</v>
      </c>
      <c r="N32" s="98">
        <v>0.03</v>
      </c>
    </row>
    <row r="33" spans="1:14" ht="12.75" customHeight="1">
      <c r="A33" s="4" t="s">
        <v>68</v>
      </c>
      <c r="B33" s="27" t="s">
        <v>69</v>
      </c>
      <c r="C33" s="27"/>
      <c r="D33" s="6"/>
      <c r="E33" s="27"/>
      <c r="F33" s="14"/>
      <c r="G33" s="39"/>
      <c r="H33" s="41"/>
      <c r="I33" s="70"/>
      <c r="J33" s="75"/>
      <c r="K33" s="6"/>
      <c r="L33" s="90"/>
      <c r="M33" s="98"/>
      <c r="N33" s="98"/>
    </row>
    <row r="34" spans="1:14" s="12" customFormat="1" ht="22.8">
      <c r="A34" s="8" t="s">
        <v>70</v>
      </c>
      <c r="B34" s="9" t="s">
        <v>71</v>
      </c>
      <c r="C34" s="10" t="s">
        <v>72</v>
      </c>
      <c r="D34" s="6">
        <f t="shared" si="0"/>
        <v>5778.8436384000015</v>
      </c>
      <c r="E34" s="14">
        <v>0.28000000000000003</v>
      </c>
      <c r="F34" s="14">
        <v>0.3</v>
      </c>
      <c r="G34" s="39">
        <f>G35/F35*F34</f>
        <v>0.32385360000000007</v>
      </c>
      <c r="H34" s="41">
        <f t="shared" si="3"/>
        <v>0.34004628000000009</v>
      </c>
      <c r="I34" s="70">
        <f>H34*1.0217</f>
        <v>0.34742528427600011</v>
      </c>
      <c r="J34" s="75">
        <f t="shared" si="4"/>
        <v>0.39189572066332806</v>
      </c>
      <c r="K34" s="6">
        <f t="shared" ref="K34:K38" si="6">L34*$C$3*12</f>
        <v>7494.48</v>
      </c>
      <c r="L34" s="90">
        <f t="shared" ref="L34:L38" si="7">ROUND(J34*1.07,2)</f>
        <v>0.42</v>
      </c>
      <c r="M34" s="98">
        <f t="shared" si="5"/>
        <v>8208.24</v>
      </c>
      <c r="N34" s="98">
        <v>0.46</v>
      </c>
    </row>
    <row r="35" spans="1:14" ht="22.8">
      <c r="A35" s="8" t="s">
        <v>73</v>
      </c>
      <c r="B35" s="9" t="s">
        <v>74</v>
      </c>
      <c r="C35" s="10" t="s">
        <v>75</v>
      </c>
      <c r="D35" s="6">
        <f t="shared" si="0"/>
        <v>1926.2812128000005</v>
      </c>
      <c r="E35" s="14">
        <v>0.09</v>
      </c>
      <c r="F35" s="14">
        <v>0.1</v>
      </c>
      <c r="G35" s="39">
        <v>0.10795120000000002</v>
      </c>
      <c r="H35" s="41">
        <f t="shared" si="3"/>
        <v>0.11334876000000003</v>
      </c>
      <c r="I35" s="70">
        <f>H35*1.0217</f>
        <v>0.11580842809200004</v>
      </c>
      <c r="J35" s="75">
        <f t="shared" si="4"/>
        <v>0.13063190688777604</v>
      </c>
      <c r="K35" s="6">
        <f t="shared" si="6"/>
        <v>2498.16</v>
      </c>
      <c r="L35" s="90">
        <f t="shared" si="7"/>
        <v>0.14000000000000001</v>
      </c>
      <c r="M35" s="98">
        <f t="shared" si="5"/>
        <v>2676.6</v>
      </c>
      <c r="N35" s="98">
        <v>0.15</v>
      </c>
    </row>
    <row r="36" spans="1:14" s="12" customFormat="1" ht="22.8">
      <c r="A36" s="8" t="s">
        <v>76</v>
      </c>
      <c r="B36" s="9" t="s">
        <v>77</v>
      </c>
      <c r="C36" s="10" t="s">
        <v>78</v>
      </c>
      <c r="D36" s="6">
        <f t="shared" si="0"/>
        <v>3274.6780617600011</v>
      </c>
      <c r="E36" s="14">
        <v>0.16</v>
      </c>
      <c r="F36" s="14">
        <v>0.17</v>
      </c>
      <c r="G36" s="39">
        <f>G35/F35*F36</f>
        <v>0.18351704000000005</v>
      </c>
      <c r="H36" s="41">
        <f t="shared" si="3"/>
        <v>0.19269289200000006</v>
      </c>
      <c r="I36" s="70">
        <f>H36*1.0217</f>
        <v>0.19687432775640007</v>
      </c>
      <c r="J36" s="75">
        <f t="shared" si="4"/>
        <v>0.22207424170921924</v>
      </c>
      <c r="K36" s="6">
        <f t="shared" si="6"/>
        <v>4282.5599999999995</v>
      </c>
      <c r="L36" s="90">
        <f t="shared" si="7"/>
        <v>0.24</v>
      </c>
      <c r="M36" s="98">
        <f t="shared" si="5"/>
        <v>4639.4400000000005</v>
      </c>
      <c r="N36" s="98">
        <v>0.26</v>
      </c>
    </row>
    <row r="37" spans="1:14" s="12" customFormat="1">
      <c r="A37" s="8" t="s">
        <v>79</v>
      </c>
      <c r="B37" s="9" t="s">
        <v>80</v>
      </c>
      <c r="C37" s="10" t="s">
        <v>38</v>
      </c>
      <c r="D37" s="6">
        <f t="shared" si="0"/>
        <v>3082.0499404800003</v>
      </c>
      <c r="E37" s="14">
        <v>0.15</v>
      </c>
      <c r="F37" s="14">
        <v>0.16</v>
      </c>
      <c r="G37" s="39">
        <v>0.17272192</v>
      </c>
      <c r="H37" s="41">
        <f t="shared" si="3"/>
        <v>0.18135801600000001</v>
      </c>
      <c r="I37" s="70">
        <f>H37*1.0217</f>
        <v>0.18529348494720002</v>
      </c>
      <c r="J37" s="75">
        <f t="shared" si="4"/>
        <v>0.2090110510204416</v>
      </c>
      <c r="K37" s="6">
        <f t="shared" si="6"/>
        <v>3925.68</v>
      </c>
      <c r="L37" s="90">
        <f t="shared" si="7"/>
        <v>0.22</v>
      </c>
      <c r="M37" s="98">
        <f t="shared" si="5"/>
        <v>4282.5599999999995</v>
      </c>
      <c r="N37" s="98">
        <v>0.24</v>
      </c>
    </row>
    <row r="38" spans="1:14" s="12" customFormat="1" ht="22.8">
      <c r="A38" s="8" t="s">
        <v>81</v>
      </c>
      <c r="B38" s="9" t="s">
        <v>82</v>
      </c>
      <c r="C38" s="10" t="s">
        <v>83</v>
      </c>
      <c r="D38" s="6">
        <f t="shared" si="0"/>
        <v>3160.88616</v>
      </c>
      <c r="E38" s="14">
        <v>0.16</v>
      </c>
      <c r="F38" s="14">
        <v>0.17</v>
      </c>
      <c r="G38" s="39">
        <f t="shared" ref="G38" si="8">F38*1.042</f>
        <v>0.17714000000000002</v>
      </c>
      <c r="H38" s="41">
        <f t="shared" si="3"/>
        <v>0.18599700000000002</v>
      </c>
      <c r="I38" s="70">
        <f>H38*1.0217</f>
        <v>0.19003313490000004</v>
      </c>
      <c r="J38" s="75">
        <f t="shared" si="4"/>
        <v>0.21435737616720002</v>
      </c>
      <c r="K38" s="6">
        <f t="shared" si="6"/>
        <v>4104.12</v>
      </c>
      <c r="L38" s="90">
        <f t="shared" si="7"/>
        <v>0.23</v>
      </c>
      <c r="M38" s="98">
        <f t="shared" si="5"/>
        <v>4461</v>
      </c>
      <c r="N38" s="98">
        <v>0.25</v>
      </c>
    </row>
    <row r="39" spans="1:14" ht="12.75" customHeight="1">
      <c r="A39" s="79" t="s">
        <v>84</v>
      </c>
      <c r="B39" s="80"/>
      <c r="C39" s="80"/>
      <c r="D39" s="80"/>
      <c r="E39" s="80"/>
      <c r="F39" s="80"/>
      <c r="G39" s="80"/>
      <c r="H39" s="41"/>
      <c r="I39" s="70"/>
      <c r="J39" s="75"/>
      <c r="K39" s="75"/>
      <c r="L39" s="90"/>
      <c r="M39" s="98"/>
      <c r="N39" s="98"/>
    </row>
    <row r="40" spans="1:14">
      <c r="A40" s="8" t="s">
        <v>85</v>
      </c>
      <c r="B40" s="9" t="s">
        <v>86</v>
      </c>
      <c r="C40" s="10" t="s">
        <v>38</v>
      </c>
      <c r="D40" s="6">
        <f t="shared" si="0"/>
        <v>5393.5873958400007</v>
      </c>
      <c r="E40" s="14">
        <v>0.26</v>
      </c>
      <c r="F40" s="14">
        <v>0.28000000000000003</v>
      </c>
      <c r="G40" s="39">
        <v>0.30226336000000004</v>
      </c>
      <c r="H40" s="41">
        <f t="shared" si="3"/>
        <v>0.31737652800000005</v>
      </c>
      <c r="I40" s="70">
        <f t="shared" ref="I40:I50" si="9">H40*1.0217</f>
        <v>0.32426359865760007</v>
      </c>
      <c r="J40" s="75">
        <f t="shared" si="4"/>
        <v>0.36576933928577282</v>
      </c>
      <c r="K40" s="6">
        <f t="shared" ref="K40:K60" si="10">L40*$C$3*12</f>
        <v>6959.1600000000008</v>
      </c>
      <c r="L40" s="90">
        <f t="shared" ref="L40:L61" si="11">ROUND(J40*1.07,2)</f>
        <v>0.39</v>
      </c>
      <c r="M40" s="98">
        <f t="shared" si="5"/>
        <v>7672.92</v>
      </c>
      <c r="N40" s="98">
        <v>0.43</v>
      </c>
    </row>
    <row r="41" spans="1:14">
      <c r="A41" s="8" t="s">
        <v>87</v>
      </c>
      <c r="B41" s="15" t="s">
        <v>88</v>
      </c>
      <c r="C41" s="10" t="s">
        <v>38</v>
      </c>
      <c r="D41" s="6">
        <f t="shared" si="0"/>
        <v>577.88436383999999</v>
      </c>
      <c r="E41" s="14">
        <v>0.03</v>
      </c>
      <c r="F41" s="14">
        <v>0.03</v>
      </c>
      <c r="G41" s="39">
        <v>3.2385360000000002E-2</v>
      </c>
      <c r="H41" s="41">
        <f t="shared" si="3"/>
        <v>3.4004628000000002E-2</v>
      </c>
      <c r="I41" s="70">
        <f t="shared" si="9"/>
        <v>3.4742528427600006E-2</v>
      </c>
      <c r="J41" s="75">
        <f t="shared" si="4"/>
        <v>3.9189572066332799E-2</v>
      </c>
      <c r="K41" s="6">
        <f t="shared" si="10"/>
        <v>713.76</v>
      </c>
      <c r="L41" s="90">
        <f t="shared" si="11"/>
        <v>0.04</v>
      </c>
      <c r="M41" s="98">
        <f t="shared" si="5"/>
        <v>892.2</v>
      </c>
      <c r="N41" s="98">
        <v>0.05</v>
      </c>
    </row>
    <row r="42" spans="1:14">
      <c r="A42" s="8" t="s">
        <v>89</v>
      </c>
      <c r="B42" s="9" t="s">
        <v>90</v>
      </c>
      <c r="C42" s="10" t="s">
        <v>91</v>
      </c>
      <c r="D42" s="6">
        <f t="shared" si="0"/>
        <v>6549.3561235200004</v>
      </c>
      <c r="E42" s="14">
        <v>0.32</v>
      </c>
      <c r="F42" s="14">
        <v>0.34</v>
      </c>
      <c r="G42" s="39">
        <v>0.36703408000000004</v>
      </c>
      <c r="H42" s="41">
        <f t="shared" si="3"/>
        <v>0.38538578400000006</v>
      </c>
      <c r="I42" s="70">
        <f t="shared" si="9"/>
        <v>0.39374865551280008</v>
      </c>
      <c r="J42" s="75">
        <f t="shared" si="4"/>
        <v>0.44414848341843843</v>
      </c>
      <c r="K42" s="6">
        <f t="shared" si="10"/>
        <v>8565.119999999999</v>
      </c>
      <c r="L42" s="90">
        <f t="shared" si="11"/>
        <v>0.48</v>
      </c>
      <c r="M42" s="98">
        <f t="shared" si="5"/>
        <v>9278.880000000001</v>
      </c>
      <c r="N42" s="98">
        <v>0.52</v>
      </c>
    </row>
    <row r="43" spans="1:14">
      <c r="A43" s="8" t="s">
        <v>92</v>
      </c>
      <c r="B43" s="3" t="s">
        <v>93</v>
      </c>
      <c r="C43" s="10" t="s">
        <v>38</v>
      </c>
      <c r="D43" s="6">
        <f t="shared" si="0"/>
        <v>192.62812128000002</v>
      </c>
      <c r="E43" s="14">
        <v>0.01</v>
      </c>
      <c r="F43" s="14">
        <v>0.01</v>
      </c>
      <c r="G43" s="39">
        <v>1.079512E-2</v>
      </c>
      <c r="H43" s="41">
        <f t="shared" si="3"/>
        <v>1.1334876000000001E-2</v>
      </c>
      <c r="I43" s="70">
        <f t="shared" si="9"/>
        <v>1.1580842809200001E-2</v>
      </c>
      <c r="J43" s="75">
        <f t="shared" si="4"/>
        <v>1.30631906887776E-2</v>
      </c>
      <c r="K43" s="6">
        <f t="shared" si="10"/>
        <v>178.44</v>
      </c>
      <c r="L43" s="90">
        <f t="shared" si="11"/>
        <v>0.01</v>
      </c>
      <c r="M43" s="98">
        <f t="shared" si="5"/>
        <v>178.44</v>
      </c>
      <c r="N43" s="98">
        <v>0.01</v>
      </c>
    </row>
    <row r="44" spans="1:14">
      <c r="A44" s="8" t="s">
        <v>94</v>
      </c>
      <c r="B44" s="3" t="s">
        <v>95</v>
      </c>
      <c r="C44" s="10" t="s">
        <v>96</v>
      </c>
      <c r="D44" s="6">
        <f t="shared" si="0"/>
        <v>6164.0998809600005</v>
      </c>
      <c r="E44" s="14">
        <v>0.3</v>
      </c>
      <c r="F44" s="14">
        <v>0.32</v>
      </c>
      <c r="G44" s="39">
        <v>0.34544384</v>
      </c>
      <c r="H44" s="41">
        <f t="shared" si="3"/>
        <v>0.36271603200000002</v>
      </c>
      <c r="I44" s="70">
        <f t="shared" si="9"/>
        <v>0.37058696989440004</v>
      </c>
      <c r="J44" s="75">
        <f t="shared" si="4"/>
        <v>0.41802210204088319</v>
      </c>
      <c r="K44" s="6">
        <f t="shared" si="10"/>
        <v>8029.7999999999993</v>
      </c>
      <c r="L44" s="90">
        <f t="shared" si="11"/>
        <v>0.45</v>
      </c>
      <c r="M44" s="98">
        <f t="shared" si="5"/>
        <v>8743.56</v>
      </c>
      <c r="N44" s="98">
        <v>0.49</v>
      </c>
    </row>
    <row r="45" spans="1:14" ht="22.8">
      <c r="A45" s="8" t="s">
        <v>97</v>
      </c>
      <c r="B45" s="3" t="s">
        <v>98</v>
      </c>
      <c r="C45" s="10" t="s">
        <v>38</v>
      </c>
      <c r="D45" s="6">
        <f t="shared" si="0"/>
        <v>2118.90933408</v>
      </c>
      <c r="E45" s="14">
        <v>0.1</v>
      </c>
      <c r="F45" s="14">
        <v>0.11</v>
      </c>
      <c r="G45" s="39">
        <v>0.11874632</v>
      </c>
      <c r="H45" s="41">
        <f t="shared" si="3"/>
        <v>0.12468363600000001</v>
      </c>
      <c r="I45" s="70">
        <f t="shared" si="9"/>
        <v>0.12738927090120003</v>
      </c>
      <c r="J45" s="75">
        <f t="shared" si="4"/>
        <v>0.14369509757655363</v>
      </c>
      <c r="K45" s="6">
        <f t="shared" si="10"/>
        <v>2676.6</v>
      </c>
      <c r="L45" s="90">
        <f t="shared" si="11"/>
        <v>0.15</v>
      </c>
      <c r="M45" s="98">
        <f t="shared" si="5"/>
        <v>2855.04</v>
      </c>
      <c r="N45" s="98">
        <v>0.16</v>
      </c>
    </row>
    <row r="46" spans="1:14" s="12" customFormat="1">
      <c r="A46" s="8" t="s">
        <v>99</v>
      </c>
      <c r="B46" s="3" t="s">
        <v>100</v>
      </c>
      <c r="C46" s="10" t="s">
        <v>38</v>
      </c>
      <c r="D46" s="6">
        <f t="shared" si="0"/>
        <v>1733.6530915200003</v>
      </c>
      <c r="E46" s="14">
        <v>0.08</v>
      </c>
      <c r="F46" s="14">
        <v>0.09</v>
      </c>
      <c r="G46" s="39">
        <v>9.7156080000000006E-2</v>
      </c>
      <c r="H46" s="41">
        <f t="shared" si="3"/>
        <v>0.10201388400000001</v>
      </c>
      <c r="I46" s="70">
        <f t="shared" si="9"/>
        <v>0.10422758528280002</v>
      </c>
      <c r="J46" s="75">
        <f t="shared" si="4"/>
        <v>0.1175687161989984</v>
      </c>
      <c r="K46" s="6">
        <f t="shared" si="10"/>
        <v>2319.7200000000003</v>
      </c>
      <c r="L46" s="90">
        <f t="shared" si="11"/>
        <v>0.13</v>
      </c>
      <c r="M46" s="98">
        <f t="shared" si="5"/>
        <v>2498.16</v>
      </c>
      <c r="N46" s="98">
        <v>0.14000000000000001</v>
      </c>
    </row>
    <row r="47" spans="1:14" ht="22.8">
      <c r="A47" s="16" t="s">
        <v>101</v>
      </c>
      <c r="B47" s="3" t="s">
        <v>102</v>
      </c>
      <c r="C47" s="10" t="s">
        <v>25</v>
      </c>
      <c r="D47" s="6">
        <f t="shared" si="0"/>
        <v>11557.687276799999</v>
      </c>
      <c r="E47" s="14">
        <v>0.56000000000000005</v>
      </c>
      <c r="F47" s="14">
        <v>0.6</v>
      </c>
      <c r="G47" s="39">
        <v>0.64770720000000004</v>
      </c>
      <c r="H47" s="41">
        <f t="shared" si="3"/>
        <v>0.68009256000000007</v>
      </c>
      <c r="I47" s="70">
        <f t="shared" si="9"/>
        <v>0.69485056855200011</v>
      </c>
      <c r="J47" s="75">
        <f t="shared" si="4"/>
        <v>0.78379144132665601</v>
      </c>
      <c r="K47" s="6">
        <f t="shared" si="10"/>
        <v>14988.96</v>
      </c>
      <c r="L47" s="90">
        <f t="shared" si="11"/>
        <v>0.84</v>
      </c>
      <c r="M47" s="98">
        <f t="shared" si="5"/>
        <v>16416.48</v>
      </c>
      <c r="N47" s="98">
        <v>0.92</v>
      </c>
    </row>
    <row r="48" spans="1:14" ht="22.8">
      <c r="A48" s="8" t="s">
        <v>103</v>
      </c>
      <c r="B48" s="3" t="s">
        <v>104</v>
      </c>
      <c r="C48" s="10" t="s">
        <v>105</v>
      </c>
      <c r="D48" s="6">
        <f t="shared" si="0"/>
        <v>770.51248512000006</v>
      </c>
      <c r="E48" s="14">
        <v>0.04</v>
      </c>
      <c r="F48" s="14">
        <v>0.04</v>
      </c>
      <c r="G48" s="39">
        <v>4.318048E-2</v>
      </c>
      <c r="H48" s="41">
        <f t="shared" si="3"/>
        <v>4.5339504000000003E-2</v>
      </c>
      <c r="I48" s="70">
        <f t="shared" si="9"/>
        <v>4.6323371236800005E-2</v>
      </c>
      <c r="J48" s="75">
        <f t="shared" si="4"/>
        <v>5.2252762755110399E-2</v>
      </c>
      <c r="K48" s="6">
        <f t="shared" si="10"/>
        <v>1070.6399999999999</v>
      </c>
      <c r="L48" s="90">
        <f t="shared" si="11"/>
        <v>0.06</v>
      </c>
      <c r="M48" s="98">
        <f t="shared" si="5"/>
        <v>1249.08</v>
      </c>
      <c r="N48" s="98">
        <v>7.0000000000000007E-2</v>
      </c>
    </row>
    <row r="49" spans="1:14">
      <c r="A49" s="8" t="s">
        <v>106</v>
      </c>
      <c r="B49" s="3" t="s">
        <v>107</v>
      </c>
      <c r="C49" s="10" t="s">
        <v>105</v>
      </c>
      <c r="D49" s="6">
        <f t="shared" si="0"/>
        <v>1155.76872768</v>
      </c>
      <c r="E49" s="14">
        <v>0.06</v>
      </c>
      <c r="F49" s="14">
        <v>0.06</v>
      </c>
      <c r="G49" s="39">
        <v>6.4770720000000004E-2</v>
      </c>
      <c r="H49" s="41">
        <f t="shared" si="3"/>
        <v>6.8009256000000004E-2</v>
      </c>
      <c r="I49" s="70">
        <f t="shared" si="9"/>
        <v>6.9485056855200011E-2</v>
      </c>
      <c r="J49" s="75">
        <f t="shared" si="4"/>
        <v>7.8379144132665599E-2</v>
      </c>
      <c r="K49" s="6">
        <f t="shared" si="10"/>
        <v>1427.52</v>
      </c>
      <c r="L49" s="90">
        <f t="shared" si="11"/>
        <v>0.08</v>
      </c>
      <c r="M49" s="98">
        <f t="shared" si="5"/>
        <v>1605.9599999999998</v>
      </c>
      <c r="N49" s="98">
        <v>0.09</v>
      </c>
    </row>
    <row r="50" spans="1:14">
      <c r="A50" s="8" t="s">
        <v>108</v>
      </c>
      <c r="B50" s="3" t="s">
        <v>109</v>
      </c>
      <c r="C50" s="10" t="s">
        <v>96</v>
      </c>
      <c r="D50" s="6">
        <f t="shared" si="0"/>
        <v>963.14060640000025</v>
      </c>
      <c r="E50" s="14">
        <v>0.05</v>
      </c>
      <c r="F50" s="14">
        <v>0.05</v>
      </c>
      <c r="G50" s="39">
        <v>5.3975600000000012E-2</v>
      </c>
      <c r="H50" s="41">
        <f t="shared" si="3"/>
        <v>5.6674380000000017E-2</v>
      </c>
      <c r="I50" s="70">
        <f t="shared" si="9"/>
        <v>5.7904214046000019E-2</v>
      </c>
      <c r="J50" s="75">
        <f t="shared" si="4"/>
        <v>6.531595344388802E-2</v>
      </c>
      <c r="K50" s="6">
        <f t="shared" si="10"/>
        <v>1249.08</v>
      </c>
      <c r="L50" s="90">
        <f t="shared" si="11"/>
        <v>7.0000000000000007E-2</v>
      </c>
      <c r="M50" s="98">
        <f t="shared" si="5"/>
        <v>1427.52</v>
      </c>
      <c r="N50" s="98">
        <v>0.08</v>
      </c>
    </row>
    <row r="51" spans="1:14" s="17" customFormat="1" ht="12.75" customHeight="1">
      <c r="A51" s="4" t="s">
        <v>110</v>
      </c>
      <c r="B51" s="28" t="s">
        <v>111</v>
      </c>
      <c r="C51" s="28"/>
      <c r="D51" s="6"/>
      <c r="E51" s="28"/>
      <c r="F51" s="14"/>
      <c r="G51" s="39"/>
      <c r="H51" s="41"/>
      <c r="I51" s="70"/>
      <c r="J51" s="75"/>
      <c r="K51" s="6">
        <f t="shared" si="10"/>
        <v>0</v>
      </c>
      <c r="L51" s="90">
        <f t="shared" si="11"/>
        <v>0</v>
      </c>
      <c r="M51" s="98"/>
      <c r="N51" s="98"/>
    </row>
    <row r="52" spans="1:14" s="12" customFormat="1" ht="45.6">
      <c r="A52" s="8" t="s">
        <v>112</v>
      </c>
      <c r="B52" s="3" t="s">
        <v>113</v>
      </c>
      <c r="C52" s="10" t="s">
        <v>114</v>
      </c>
      <c r="D52" s="6">
        <f t="shared" si="0"/>
        <v>577.88436383999999</v>
      </c>
      <c r="E52" s="14">
        <v>0.03</v>
      </c>
      <c r="F52" s="14">
        <v>0.03</v>
      </c>
      <c r="G52" s="39">
        <v>3.2385360000000002E-2</v>
      </c>
      <c r="H52" s="41">
        <f t="shared" si="3"/>
        <v>3.4004628000000002E-2</v>
      </c>
      <c r="I52" s="70">
        <f t="shared" ref="I52:I62" si="12">H52*1.0217</f>
        <v>3.4742528427600006E-2</v>
      </c>
      <c r="J52" s="75">
        <f t="shared" si="4"/>
        <v>3.9189572066332799E-2</v>
      </c>
      <c r="K52" s="6">
        <f t="shared" si="10"/>
        <v>713.76</v>
      </c>
      <c r="L52" s="90">
        <f t="shared" si="11"/>
        <v>0.04</v>
      </c>
      <c r="M52" s="98">
        <f t="shared" si="5"/>
        <v>713.76</v>
      </c>
      <c r="N52" s="98">
        <v>0.04</v>
      </c>
    </row>
    <row r="53" spans="1:14" s="12" customFormat="1" ht="13.8" thickBot="1">
      <c r="A53" s="8" t="s">
        <v>115</v>
      </c>
      <c r="B53" s="3" t="s">
        <v>116</v>
      </c>
      <c r="C53" s="10" t="s">
        <v>38</v>
      </c>
      <c r="D53" s="6">
        <f t="shared" si="0"/>
        <v>577.88436383999999</v>
      </c>
      <c r="E53" s="14">
        <v>0.03</v>
      </c>
      <c r="F53" s="14">
        <v>0.03</v>
      </c>
      <c r="G53" s="39">
        <v>3.2385360000000002E-2</v>
      </c>
      <c r="H53" s="41">
        <f t="shared" si="3"/>
        <v>3.4004628000000002E-2</v>
      </c>
      <c r="I53" s="70">
        <f t="shared" si="12"/>
        <v>3.4742528427600006E-2</v>
      </c>
      <c r="J53" s="75">
        <f t="shared" si="4"/>
        <v>3.9189572066332799E-2</v>
      </c>
      <c r="K53" s="6">
        <f t="shared" si="10"/>
        <v>713.76</v>
      </c>
      <c r="L53" s="90">
        <f t="shared" si="11"/>
        <v>0.04</v>
      </c>
      <c r="M53" s="98">
        <f t="shared" si="5"/>
        <v>713.76</v>
      </c>
      <c r="N53" s="98">
        <v>0.04</v>
      </c>
    </row>
    <row r="54" spans="1:14" ht="12.75" customHeight="1">
      <c r="A54" s="81" t="s">
        <v>117</v>
      </c>
      <c r="B54" s="82"/>
      <c r="C54" s="82"/>
      <c r="D54" s="82"/>
      <c r="E54" s="82"/>
      <c r="F54" s="82"/>
      <c r="G54" s="82"/>
      <c r="H54" s="41">
        <f t="shared" si="3"/>
        <v>0</v>
      </c>
      <c r="I54" s="70">
        <f t="shared" si="12"/>
        <v>0</v>
      </c>
      <c r="J54" s="75"/>
      <c r="K54" s="73">
        <f t="shared" si="10"/>
        <v>0</v>
      </c>
      <c r="L54" s="90">
        <f t="shared" si="11"/>
        <v>0</v>
      </c>
      <c r="M54" s="98"/>
      <c r="N54" s="98"/>
    </row>
    <row r="55" spans="1:14">
      <c r="A55" s="2" t="s">
        <v>118</v>
      </c>
      <c r="B55" s="18" t="s">
        <v>119</v>
      </c>
      <c r="C55" s="19" t="s">
        <v>96</v>
      </c>
      <c r="D55" s="6">
        <f t="shared" si="0"/>
        <v>24402.026880000001</v>
      </c>
      <c r="E55" s="14">
        <v>1.18</v>
      </c>
      <c r="F55" s="14">
        <v>1.26</v>
      </c>
      <c r="G55" s="39">
        <v>1.3675200000000001</v>
      </c>
      <c r="H55" s="41">
        <f t="shared" si="3"/>
        <v>1.4358960000000001</v>
      </c>
      <c r="I55" s="70">
        <f t="shared" si="12"/>
        <v>1.4670549432000002</v>
      </c>
      <c r="J55" s="75">
        <f t="shared" si="4"/>
        <v>1.6548379759296001</v>
      </c>
      <c r="K55" s="6">
        <f t="shared" si="10"/>
        <v>31583.880000000005</v>
      </c>
      <c r="L55" s="90">
        <f t="shared" si="11"/>
        <v>1.77</v>
      </c>
      <c r="M55" s="98">
        <f t="shared" si="5"/>
        <v>34438.92</v>
      </c>
      <c r="N55" s="98">
        <v>1.93</v>
      </c>
    </row>
    <row r="56" spans="1:14">
      <c r="A56" s="2" t="s">
        <v>120</v>
      </c>
      <c r="B56" s="3" t="s">
        <v>121</v>
      </c>
      <c r="C56" s="20" t="s">
        <v>96</v>
      </c>
      <c r="D56" s="6">
        <f t="shared" si="0"/>
        <v>1109.1830400000001</v>
      </c>
      <c r="E56" s="14">
        <v>0.05</v>
      </c>
      <c r="F56" s="14">
        <v>0.05</v>
      </c>
      <c r="G56" s="39">
        <v>6.216E-2</v>
      </c>
      <c r="H56" s="41">
        <f t="shared" si="3"/>
        <v>6.5268000000000007E-2</v>
      </c>
      <c r="I56" s="70">
        <f t="shared" si="12"/>
        <v>6.6684315600000016E-2</v>
      </c>
      <c r="J56" s="75">
        <f t="shared" si="4"/>
        <v>7.5219907996800006E-2</v>
      </c>
      <c r="K56" s="6">
        <f t="shared" si="10"/>
        <v>1427.52</v>
      </c>
      <c r="L56" s="90">
        <f t="shared" si="11"/>
        <v>0.08</v>
      </c>
      <c r="M56" s="98">
        <f t="shared" si="5"/>
        <v>1605.9599999999998</v>
      </c>
      <c r="N56" s="98">
        <v>0.09</v>
      </c>
    </row>
    <row r="57" spans="1:14" ht="22.8">
      <c r="A57" s="2" t="s">
        <v>122</v>
      </c>
      <c r="B57" s="3" t="s">
        <v>123</v>
      </c>
      <c r="C57" s="20" t="s">
        <v>25</v>
      </c>
      <c r="D57" s="6">
        <f t="shared" si="0"/>
        <v>1848.6384</v>
      </c>
      <c r="E57" s="14">
        <v>0.08</v>
      </c>
      <c r="F57" s="14">
        <v>0.09</v>
      </c>
      <c r="G57" s="39">
        <v>0.10360000000000001</v>
      </c>
      <c r="H57" s="41">
        <f t="shared" si="3"/>
        <v>0.10878000000000002</v>
      </c>
      <c r="I57" s="70">
        <f t="shared" si="12"/>
        <v>0.11114052600000002</v>
      </c>
      <c r="J57" s="75">
        <f t="shared" si="4"/>
        <v>0.125366513328</v>
      </c>
      <c r="K57" s="6">
        <f t="shared" si="10"/>
        <v>2319.7200000000003</v>
      </c>
      <c r="L57" s="90">
        <f t="shared" si="11"/>
        <v>0.13</v>
      </c>
      <c r="M57" s="98">
        <f t="shared" si="5"/>
        <v>2498.16</v>
      </c>
      <c r="N57" s="98">
        <v>0.14000000000000001</v>
      </c>
    </row>
    <row r="58" spans="1:14">
      <c r="A58" s="2" t="s">
        <v>124</v>
      </c>
      <c r="B58" s="3" t="s">
        <v>125</v>
      </c>
      <c r="C58" s="20" t="s">
        <v>96</v>
      </c>
      <c r="D58" s="6">
        <f t="shared" si="0"/>
        <v>7394.5536000000002</v>
      </c>
      <c r="E58" s="14">
        <v>0.35</v>
      </c>
      <c r="F58" s="14">
        <v>0.37</v>
      </c>
      <c r="G58" s="39">
        <v>0.41440000000000005</v>
      </c>
      <c r="H58" s="41">
        <f t="shared" si="3"/>
        <v>0.43512000000000006</v>
      </c>
      <c r="I58" s="70">
        <f t="shared" si="12"/>
        <v>0.44456210400000007</v>
      </c>
      <c r="J58" s="75">
        <f t="shared" si="4"/>
        <v>0.501466053312</v>
      </c>
      <c r="K58" s="6">
        <f t="shared" si="10"/>
        <v>9635.76</v>
      </c>
      <c r="L58" s="90">
        <f t="shared" si="11"/>
        <v>0.54</v>
      </c>
      <c r="M58" s="98">
        <f t="shared" si="5"/>
        <v>10527.96</v>
      </c>
      <c r="N58" s="98">
        <v>0.59</v>
      </c>
    </row>
    <row r="59" spans="1:14">
      <c r="A59" s="2" t="s">
        <v>126</v>
      </c>
      <c r="B59" s="3" t="s">
        <v>127</v>
      </c>
      <c r="C59" s="20" t="s">
        <v>96</v>
      </c>
      <c r="D59" s="6">
        <f t="shared" si="0"/>
        <v>28838.759040000001</v>
      </c>
      <c r="E59" s="14">
        <v>1.4</v>
      </c>
      <c r="F59" s="14">
        <v>1.49</v>
      </c>
      <c r="G59" s="39">
        <v>1.61616</v>
      </c>
      <c r="H59" s="41">
        <f t="shared" si="3"/>
        <v>1.696968</v>
      </c>
      <c r="I59" s="70">
        <f t="shared" si="12"/>
        <v>1.7337922056000001</v>
      </c>
      <c r="J59" s="75">
        <f t="shared" si="4"/>
        <v>1.9557176079167999</v>
      </c>
      <c r="K59" s="6">
        <f t="shared" si="10"/>
        <v>37293.96</v>
      </c>
      <c r="L59" s="90">
        <f t="shared" si="11"/>
        <v>2.09</v>
      </c>
      <c r="M59" s="98">
        <f t="shared" si="5"/>
        <v>40684.319999999992</v>
      </c>
      <c r="N59" s="98">
        <v>2.2799999999999998</v>
      </c>
    </row>
    <row r="60" spans="1:14">
      <c r="A60" s="2" t="s">
        <v>128</v>
      </c>
      <c r="B60" s="3" t="s">
        <v>129</v>
      </c>
      <c r="C60" s="20" t="s">
        <v>96</v>
      </c>
      <c r="D60" s="6">
        <f t="shared" si="0"/>
        <v>2889.4218191999998</v>
      </c>
      <c r="E60" s="14">
        <v>0.14000000000000001</v>
      </c>
      <c r="F60" s="14">
        <v>0.15</v>
      </c>
      <c r="G60" s="39">
        <v>0.16192680000000001</v>
      </c>
      <c r="H60" s="41">
        <f t="shared" si="3"/>
        <v>0.17002314000000002</v>
      </c>
      <c r="I60" s="70">
        <f t="shared" si="12"/>
        <v>0.17371264213800003</v>
      </c>
      <c r="J60" s="75">
        <f t="shared" si="4"/>
        <v>0.195947860331664</v>
      </c>
      <c r="K60" s="6">
        <f t="shared" si="10"/>
        <v>3747.24</v>
      </c>
      <c r="L60" s="90">
        <f t="shared" si="11"/>
        <v>0.21</v>
      </c>
      <c r="M60" s="98">
        <f t="shared" si="5"/>
        <v>4104.12</v>
      </c>
      <c r="N60" s="98">
        <v>0.23</v>
      </c>
    </row>
    <row r="61" spans="1:14" ht="13.8" thickBot="1">
      <c r="A61" s="42" t="s">
        <v>130</v>
      </c>
      <c r="B61" s="43" t="s">
        <v>131</v>
      </c>
      <c r="C61" s="44" t="s">
        <v>96</v>
      </c>
      <c r="D61" s="45">
        <f t="shared" si="0"/>
        <v>19595.567040000002</v>
      </c>
      <c r="E61" s="46">
        <v>0.95</v>
      </c>
      <c r="F61" s="46">
        <v>1.01</v>
      </c>
      <c r="G61" s="47">
        <v>1.09816</v>
      </c>
      <c r="H61" s="48">
        <f t="shared" si="3"/>
        <v>1.153068</v>
      </c>
      <c r="I61" s="71">
        <f t="shared" si="12"/>
        <v>1.1780895756</v>
      </c>
      <c r="J61" s="76">
        <f t="shared" si="4"/>
        <v>1.3288850412767998</v>
      </c>
      <c r="K61" s="45">
        <f>L61*$C$3*12+100</f>
        <v>25438.48</v>
      </c>
      <c r="L61" s="91">
        <f t="shared" si="11"/>
        <v>1.42</v>
      </c>
      <c r="M61" s="98">
        <f t="shared" si="5"/>
        <v>27658.199999999997</v>
      </c>
      <c r="N61" s="98">
        <v>1.55</v>
      </c>
    </row>
    <row r="62" spans="1:14" s="17" customFormat="1" ht="13.8" thickBot="1">
      <c r="A62" s="25" t="s">
        <v>132</v>
      </c>
      <c r="B62" s="25"/>
      <c r="C62" s="25"/>
      <c r="D62" s="49">
        <f t="shared" si="0"/>
        <v>217875.24000000002</v>
      </c>
      <c r="E62" s="21">
        <v>10.58</v>
      </c>
      <c r="F62" s="50">
        <v>11.27</v>
      </c>
      <c r="G62" s="51">
        <v>12.21</v>
      </c>
      <c r="H62" s="52">
        <f>G62*1.05</f>
        <v>12.820500000000001</v>
      </c>
      <c r="I62" s="53">
        <f t="shared" si="12"/>
        <v>13.098704850000001</v>
      </c>
      <c r="J62" s="77">
        <f t="shared" si="4"/>
        <v>14.775339070799999</v>
      </c>
      <c r="K62" s="78">
        <f>SUM(K5:K61)</f>
        <v>282035.19999999995</v>
      </c>
      <c r="L62" s="92">
        <f>ROUND(J62*1.07,2)</f>
        <v>15.81</v>
      </c>
      <c r="M62" s="98">
        <f t="shared" si="5"/>
        <v>307809</v>
      </c>
      <c r="N62" s="98">
        <v>17.25</v>
      </c>
    </row>
    <row r="63" spans="1:14" ht="13.8" hidden="1" thickBot="1">
      <c r="A63" s="30" t="s">
        <v>133</v>
      </c>
      <c r="B63" s="31" t="s">
        <v>134</v>
      </c>
      <c r="C63" s="32" t="s">
        <v>96</v>
      </c>
      <c r="D63" s="33" t="s">
        <v>136</v>
      </c>
      <c r="E63" s="34">
        <v>1.23</v>
      </c>
      <c r="F63" s="35">
        <v>1.31</v>
      </c>
      <c r="G63" s="35"/>
      <c r="H63" s="22"/>
      <c r="K63" s="33"/>
      <c r="N63" s="98">
        <f t="shared" ref="N30:N65" si="13">L63*1.0911</f>
        <v>0</v>
      </c>
    </row>
    <row r="64" spans="1:14" ht="14.4" hidden="1" thickTop="1" thickBot="1">
      <c r="A64" s="26" t="s">
        <v>135</v>
      </c>
      <c r="B64" s="26"/>
      <c r="C64" s="23"/>
      <c r="D64" s="6">
        <f t="shared" si="0"/>
        <v>217875.24000000002</v>
      </c>
      <c r="E64" s="24">
        <v>11.81</v>
      </c>
      <c r="F64" s="24">
        <v>12.58</v>
      </c>
      <c r="G64" s="24">
        <f>G62+G63</f>
        <v>12.21</v>
      </c>
      <c r="H64" s="22"/>
      <c r="K64" s="6"/>
      <c r="N64" s="98">
        <f t="shared" si="13"/>
        <v>0</v>
      </c>
    </row>
    <row r="65" spans="7:14" hidden="1">
      <c r="G65">
        <v>12.21</v>
      </c>
      <c r="H65" s="29">
        <f>G65*1.05</f>
        <v>12.820500000000001</v>
      </c>
      <c r="N65" s="98">
        <f t="shared" si="13"/>
        <v>0</v>
      </c>
    </row>
    <row r="66" spans="7:14">
      <c r="L66" s="29"/>
    </row>
    <row r="67" spans="7:14">
      <c r="M67" s="29"/>
      <c r="N67" s="29"/>
    </row>
  </sheetData>
  <mergeCells count="6">
    <mergeCell ref="A1:L1"/>
    <mergeCell ref="A39:G39"/>
    <mergeCell ref="A54:G54"/>
    <mergeCell ref="A4:H4"/>
    <mergeCell ref="A26:H26"/>
    <mergeCell ref="B16:C16"/>
  </mergeCells>
  <pageMargins left="0.62992125984251968" right="0.39370078740157483" top="0.74803149606299213" bottom="0.27559055118110237" header="0.51181102362204722" footer="0.51181102362204722"/>
  <pageSetup paperSize="9" scale="9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7</cp:revision>
  <cp:lastPrinted>2024-06-20T06:24:36Z</cp:lastPrinted>
  <dcterms:created xsi:type="dcterms:W3CDTF">2011-09-20T07:13:12Z</dcterms:created>
  <dcterms:modified xsi:type="dcterms:W3CDTF">2025-08-21T14:03:39Z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