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Ковтунова Е.Н\Тарифы\Перечни ИВНЯ\Перечни Ивня с 01.09.2025 г\"/>
    </mc:Choice>
  </mc:AlternateContent>
  <bookViews>
    <workbookView xWindow="0" yWindow="0" windowWidth="23040" windowHeight="10632" tabRatio="500"/>
  </bookViews>
  <sheets>
    <sheet name="Перечень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7" i="1" l="1"/>
  <c r="M34" i="1" l="1"/>
  <c r="N34" i="1" s="1"/>
  <c r="M36" i="1"/>
  <c r="N36" i="1" s="1"/>
  <c r="M38" i="1"/>
  <c r="N38" i="1" s="1"/>
  <c r="M62" i="1"/>
  <c r="N62" i="1" s="1"/>
  <c r="M63" i="1"/>
  <c r="N63" i="1" s="1"/>
  <c r="H30" i="1" l="1"/>
  <c r="J30" i="1" s="1"/>
  <c r="K30" i="1" s="1"/>
  <c r="L30" i="1" s="1"/>
  <c r="N30" i="1" s="1"/>
  <c r="H31" i="1"/>
  <c r="J31" i="1" s="1"/>
  <c r="K31" i="1" s="1"/>
  <c r="L31" i="1" s="1"/>
  <c r="N31" i="1" s="1"/>
  <c r="H32" i="1"/>
  <c r="J32" i="1" s="1"/>
  <c r="K32" i="1" s="1"/>
  <c r="L32" i="1" s="1"/>
  <c r="N32" i="1" s="1"/>
  <c r="H33" i="1"/>
  <c r="J33" i="1" s="1"/>
  <c r="H34" i="1"/>
  <c r="J34" i="1" s="1"/>
  <c r="K34" i="1" s="1"/>
  <c r="H35" i="1"/>
  <c r="J35" i="1" s="1"/>
  <c r="K35" i="1" s="1"/>
  <c r="L35" i="1" s="1"/>
  <c r="N35" i="1" s="1"/>
  <c r="H36" i="1"/>
  <c r="J36" i="1" s="1"/>
  <c r="K36" i="1" s="1"/>
  <c r="H37" i="1"/>
  <c r="J37" i="1" s="1"/>
  <c r="K37" i="1" s="1"/>
  <c r="L37" i="1" s="1"/>
  <c r="N37" i="1" s="1"/>
  <c r="H38" i="1"/>
  <c r="J38" i="1" s="1"/>
  <c r="K38" i="1" s="1"/>
  <c r="H40" i="1"/>
  <c r="J40" i="1" s="1"/>
  <c r="K40" i="1" s="1"/>
  <c r="L40" i="1" s="1"/>
  <c r="N40" i="1" s="1"/>
  <c r="H41" i="1"/>
  <c r="J41" i="1" s="1"/>
  <c r="K41" i="1" s="1"/>
  <c r="L41" i="1" s="1"/>
  <c r="N41" i="1" s="1"/>
  <c r="H42" i="1"/>
  <c r="J42" i="1" s="1"/>
  <c r="K42" i="1" s="1"/>
  <c r="L42" i="1" s="1"/>
  <c r="N42" i="1" s="1"/>
  <c r="H43" i="1"/>
  <c r="J43" i="1" s="1"/>
  <c r="K43" i="1" s="1"/>
  <c r="L43" i="1" s="1"/>
  <c r="M43" i="1" s="1"/>
  <c r="N43" i="1" s="1"/>
  <c r="H44" i="1"/>
  <c r="J44" i="1" s="1"/>
  <c r="K44" i="1" s="1"/>
  <c r="L44" i="1" s="1"/>
  <c r="N44" i="1" s="1"/>
  <c r="H45" i="1"/>
  <c r="J45" i="1" s="1"/>
  <c r="K45" i="1" s="1"/>
  <c r="L45" i="1" s="1"/>
  <c r="N45" i="1" s="1"/>
  <c r="H46" i="1"/>
  <c r="J46" i="1" s="1"/>
  <c r="K46" i="1" s="1"/>
  <c r="L46" i="1" s="1"/>
  <c r="N46" i="1" s="1"/>
  <c r="H47" i="1"/>
  <c r="J47" i="1" s="1"/>
  <c r="K47" i="1" s="1"/>
  <c r="L47" i="1" s="1"/>
  <c r="N47" i="1" s="1"/>
  <c r="H48" i="1"/>
  <c r="J48" i="1" s="1"/>
  <c r="K48" i="1" s="1"/>
  <c r="L48" i="1" s="1"/>
  <c r="N48" i="1" s="1"/>
  <c r="H49" i="1"/>
  <c r="J49" i="1" s="1"/>
  <c r="K49" i="1" s="1"/>
  <c r="L49" i="1" s="1"/>
  <c r="N49" i="1" s="1"/>
  <c r="H50" i="1"/>
  <c r="J50" i="1" s="1"/>
  <c r="K50" i="1" s="1"/>
  <c r="L50" i="1" s="1"/>
  <c r="N50" i="1" s="1"/>
  <c r="H52" i="1"/>
  <c r="J52" i="1" s="1"/>
  <c r="K52" i="1" s="1"/>
  <c r="L52" i="1" s="1"/>
  <c r="N52" i="1" s="1"/>
  <c r="H53" i="1"/>
  <c r="J53" i="1" s="1"/>
  <c r="K53" i="1" s="1"/>
  <c r="L53" i="1" s="1"/>
  <c r="N53" i="1" s="1"/>
  <c r="H54" i="1"/>
  <c r="J54" i="1" s="1"/>
  <c r="H55" i="1"/>
  <c r="J55" i="1" s="1"/>
  <c r="K55" i="1" s="1"/>
  <c r="L55" i="1" s="1"/>
  <c r="N55" i="1" s="1"/>
  <c r="H56" i="1"/>
  <c r="J56" i="1" s="1"/>
  <c r="K56" i="1" s="1"/>
  <c r="L56" i="1" s="1"/>
  <c r="N56" i="1" s="1"/>
  <c r="H58" i="1"/>
  <c r="J58" i="1" s="1"/>
  <c r="K58" i="1" s="1"/>
  <c r="L58" i="1" s="1"/>
  <c r="N58" i="1" s="1"/>
  <c r="H59" i="1"/>
  <c r="J59" i="1" s="1"/>
  <c r="K59" i="1" s="1"/>
  <c r="L59" i="1" s="1"/>
  <c r="N59" i="1" s="1"/>
  <c r="H60" i="1"/>
  <c r="J60" i="1" s="1"/>
  <c r="K60" i="1" s="1"/>
  <c r="L60" i="1" s="1"/>
  <c r="N60" i="1" s="1"/>
  <c r="H61" i="1"/>
  <c r="J61" i="1" s="1"/>
  <c r="K61" i="1" s="1"/>
  <c r="L61" i="1" s="1"/>
  <c r="N61" i="1" s="1"/>
  <c r="H62" i="1"/>
  <c r="J62" i="1" s="1"/>
  <c r="K62" i="1" s="1"/>
  <c r="H63" i="1"/>
  <c r="J63" i="1" s="1"/>
  <c r="K63" i="1" s="1"/>
  <c r="H29" i="1"/>
  <c r="J29" i="1" s="1"/>
  <c r="K29" i="1" s="1"/>
  <c r="L29" i="1" s="1"/>
  <c r="N29" i="1" s="1"/>
  <c r="G57" i="1"/>
  <c r="G64" i="1" s="1"/>
  <c r="H27" i="1"/>
  <c r="J27" i="1" s="1"/>
  <c r="K27" i="1" s="1"/>
  <c r="L27" i="1" s="1"/>
  <c r="I65" i="1"/>
  <c r="H5" i="1"/>
  <c r="J5" i="1" l="1"/>
  <c r="K5" i="1" s="1"/>
  <c r="L5" i="1" s="1"/>
  <c r="N5" i="1" s="1"/>
  <c r="I5" i="1"/>
  <c r="H57" i="1"/>
  <c r="D64" i="1"/>
  <c r="D62" i="1"/>
  <c r="D61" i="1"/>
  <c r="D60" i="1"/>
  <c r="D59" i="1"/>
  <c r="D58" i="1"/>
  <c r="D57" i="1"/>
  <c r="D56" i="1"/>
  <c r="D55" i="1"/>
  <c r="D53" i="1"/>
  <c r="D52" i="1"/>
  <c r="D50" i="1"/>
  <c r="D49" i="1"/>
  <c r="D48" i="1"/>
  <c r="D47" i="1"/>
  <c r="D46" i="1"/>
  <c r="D45" i="1"/>
  <c r="D44" i="1"/>
  <c r="D43" i="1"/>
  <c r="D42" i="1"/>
  <c r="D41" i="1"/>
  <c r="D40" i="1"/>
  <c r="D37" i="1"/>
  <c r="D35" i="1"/>
  <c r="D32" i="1"/>
  <c r="D31" i="1"/>
  <c r="D30" i="1"/>
  <c r="D29" i="1"/>
  <c r="D27" i="1"/>
  <c r="D5" i="1"/>
  <c r="H64" i="1" l="1"/>
  <c r="J64" i="1" s="1"/>
  <c r="K64" i="1" s="1"/>
  <c r="L64" i="1" s="1"/>
  <c r="N64" i="1" s="1"/>
  <c r="J57" i="1"/>
  <c r="K57" i="1" s="1"/>
  <c r="L57" i="1" s="1"/>
  <c r="N57" i="1" s="1"/>
</calcChain>
</file>

<file path=xl/sharedStrings.xml><?xml version="1.0" encoding="utf-8"?>
<sst xmlns="http://schemas.openxmlformats.org/spreadsheetml/2006/main" count="180" uniqueCount="145">
  <si>
    <t>№</t>
  </si>
  <si>
    <t>Вид работ</t>
  </si>
  <si>
    <t>Периодичность</t>
  </si>
  <si>
    <t>Годовая плата (рублей)</t>
  </si>
  <si>
    <r>
      <rPr>
        <b/>
        <sz val="9"/>
        <rFont val="Times New Roman CYR"/>
        <family val="1"/>
        <charset val="1"/>
      </rPr>
      <t>Стоимость на 1 м</t>
    </r>
    <r>
      <rPr>
        <b/>
        <vertAlign val="superscript"/>
        <sz val="9"/>
        <rFont val="Arial Cyr"/>
        <family val="2"/>
        <charset val="204"/>
      </rPr>
      <t xml:space="preserve">2 </t>
    </r>
    <r>
      <rPr>
        <b/>
        <sz val="9"/>
        <rFont val="Arial Cyr"/>
        <family val="2"/>
        <charset val="204"/>
      </rPr>
      <t>общей площади (рублей в месяц)</t>
    </r>
  </si>
  <si>
    <t>Индексация с 01.08.2017 на 6,5%</t>
  </si>
  <si>
    <r>
      <rPr>
        <sz val="9"/>
        <rFont val="Arial Cyr"/>
        <family val="2"/>
        <charset val="204"/>
      </rPr>
      <t>Площадь, м</t>
    </r>
    <r>
      <rPr>
        <vertAlign val="superscript"/>
        <sz val="9"/>
        <rFont val="Arial Cyr"/>
        <family val="2"/>
        <charset val="204"/>
      </rPr>
      <t>2</t>
    </r>
  </si>
  <si>
    <t>I.  Ремонт и обслуживание конструктивных элементов и внешнее благоустройство</t>
  </si>
  <si>
    <t>1.</t>
  </si>
  <si>
    <t>Работы по ремонту и обслуживанию конструктивных элементов и внешнее благоустройство</t>
  </si>
  <si>
    <t>1.1.</t>
  </si>
  <si>
    <t>Профосмотры конструктивных элементов, в том числе:</t>
  </si>
  <si>
    <t>1.1.1.</t>
  </si>
  <si>
    <t>Общие и частичные осмотры кровельных покрытий</t>
  </si>
  <si>
    <t>6 раз год</t>
  </si>
  <si>
    <t>1.1.2.</t>
  </si>
  <si>
    <t>Общие и частичные осмотры конструктивных элементов</t>
  </si>
  <si>
    <t>2 раз в год</t>
  </si>
  <si>
    <t>1.2.</t>
  </si>
  <si>
    <t>Ремонт конструктивных элементов</t>
  </si>
  <si>
    <t>1.2.1.</t>
  </si>
  <si>
    <t>Укрепление защитной решетки водопроводной воронки</t>
  </si>
  <si>
    <t>2 раза в год</t>
  </si>
  <si>
    <t>1.2.2.</t>
  </si>
  <si>
    <t>Прочистка водоприемной воронки внутреннего водостока</t>
  </si>
  <si>
    <t>По мере необходимости</t>
  </si>
  <si>
    <t>1.2.3.</t>
  </si>
  <si>
    <t>Восстановление поврежденных участков штукатурки и облицовки</t>
  </si>
  <si>
    <t>1.2.4.</t>
  </si>
  <si>
    <t>Смена или ремонт отмостки</t>
  </si>
  <si>
    <t>1.2.5.</t>
  </si>
  <si>
    <t>Восстановление приямков, входов в подвалы</t>
  </si>
  <si>
    <t>1.2.6.</t>
  </si>
  <si>
    <t>Ремонт кровельного покрытия и устранение течи</t>
  </si>
  <si>
    <t>1.3.</t>
  </si>
  <si>
    <t>Техническое обслуживание конструктивных элементов</t>
  </si>
  <si>
    <t>1.3.1.</t>
  </si>
  <si>
    <t>Утепление подвалов и подъездов</t>
  </si>
  <si>
    <t>1 раз в год</t>
  </si>
  <si>
    <t>1.3.2.</t>
  </si>
  <si>
    <t>Укрепление козырьков, ограждений и перил крылец</t>
  </si>
  <si>
    <t>1.3.3.</t>
  </si>
  <si>
    <t>Закрытие слуховых окон, люков и входов на чердак</t>
  </si>
  <si>
    <t>1.3.4.</t>
  </si>
  <si>
    <t>Антисептирование и антипирирование деревянных конструкций</t>
  </si>
  <si>
    <t>1.3.5.</t>
  </si>
  <si>
    <t>Установка недостающих, частично разбитых и укрепление слабо укрепленных стекол в дверных и оконных заполнениях</t>
  </si>
  <si>
    <t>1.3.6.</t>
  </si>
  <si>
    <t>Установка или укрепление ручек и шпингалетов на оконных и дверных заполнениях</t>
  </si>
  <si>
    <t>1.3.7.</t>
  </si>
  <si>
    <t>Закрытие подвальных и чердачных дверей, металлических решеток и лазов на замки</t>
  </si>
  <si>
    <t>1.3.8.</t>
  </si>
  <si>
    <t>Смазывание подъездных дверей</t>
  </si>
  <si>
    <t>1.3.9.</t>
  </si>
  <si>
    <t>Смазывание замков тех. помещений</t>
  </si>
  <si>
    <t>II.  Техническое обслуживание и ремонт внутридомового инженерного оборудования и МОП</t>
  </si>
  <si>
    <t>2.</t>
  </si>
  <si>
    <t>Работы по техническому обслуживанию и ремонту внутридомового инженерного оборудования и МОП</t>
  </si>
  <si>
    <t>2.1.</t>
  </si>
  <si>
    <t>Подготовка к сезонной эксплуатации</t>
  </si>
  <si>
    <t>2.1.1.</t>
  </si>
  <si>
    <t>Ремонт и тех.обслуживание задвижек ХВС</t>
  </si>
  <si>
    <t>2.1.3.</t>
  </si>
  <si>
    <t>Опрессовка и промывка трубопроводов системы  центрального отопления</t>
  </si>
  <si>
    <t>2.1.4.</t>
  </si>
  <si>
    <t>Ликвидация воздушных пробок в системе центрального отопления (наладка системы - стояки)</t>
  </si>
  <si>
    <t>2.1.5.</t>
  </si>
  <si>
    <t>Испытание трубопроводов системы центрального отопления (Наладка системы отопления)</t>
  </si>
  <si>
    <t>2.2.</t>
  </si>
  <si>
    <t>Общие и частичные осмотры и обследования</t>
  </si>
  <si>
    <t>2.2.1.</t>
  </si>
  <si>
    <t>Общие и частичные осмотры общедомовой системы холодного водоснабжения и водоотведения в технических помещениях</t>
  </si>
  <si>
    <t>12 раз в год</t>
  </si>
  <si>
    <t>2.2.2.</t>
  </si>
  <si>
    <t>Общие и частичные осмотры линий электрических сетей, арматуры, электрооборудования на лестничных площадках.</t>
  </si>
  <si>
    <t>12 раза в год</t>
  </si>
  <si>
    <t>2.2.3.</t>
  </si>
  <si>
    <t>Общие и частичные осмотры линий электрических сетей, арматуры, электрооборудования в подвальных помещениях</t>
  </si>
  <si>
    <t>4 раза в год</t>
  </si>
  <si>
    <t>2.2.4.</t>
  </si>
  <si>
    <t>Осмотр системы ЦО. Внутриквартирные устройства</t>
  </si>
  <si>
    <t>2.2.5</t>
  </si>
  <si>
    <t>Осмотр систем ЦО. Устройства в подвальных помещениях (7 мес. Отопительного сезона)</t>
  </si>
  <si>
    <t>7 раз в год</t>
  </si>
  <si>
    <t>2.3.</t>
  </si>
  <si>
    <t>Техническое обслуживание внутридомовых инженерных сетей и МОП</t>
  </si>
  <si>
    <t>2.3.1.</t>
  </si>
  <si>
    <t>Ремонт электрощитов</t>
  </si>
  <si>
    <t>2.3.2.</t>
  </si>
  <si>
    <t>Ревизия вентилей в местах общего пользования</t>
  </si>
  <si>
    <t>2.3.3.</t>
  </si>
  <si>
    <t>Проверка и прочистка дымоходов и вентканалов</t>
  </si>
  <si>
    <t>3 раза в год</t>
  </si>
  <si>
    <t>2.3.4.</t>
  </si>
  <si>
    <t>Дератизация, дезинсекция подвалов</t>
  </si>
  <si>
    <t>2.3.5.</t>
  </si>
  <si>
    <t>Аварийное обслуживание</t>
  </si>
  <si>
    <t>Постоянно</t>
  </si>
  <si>
    <t>2.3.6.</t>
  </si>
  <si>
    <t>Очистка тех. этажей от мусора со сбором его в тару и отноской в установленное место</t>
  </si>
  <si>
    <t>2.3.7</t>
  </si>
  <si>
    <t>Очистка кровли от мусора и грязи</t>
  </si>
  <si>
    <t>2.3.8.</t>
  </si>
  <si>
    <t>Удаление с крыш снега и наледи</t>
  </si>
  <si>
    <t>2.3.9.</t>
  </si>
  <si>
    <t>Проверка заземления оболочки электрокабеля, замеры сопротивления изоляции проводов</t>
  </si>
  <si>
    <t>1 раз в 3 года</t>
  </si>
  <si>
    <t>2.3.10.</t>
  </si>
  <si>
    <t>Техобслуживание вводных и внутренних газопроводов</t>
  </si>
  <si>
    <t>2.3.11.</t>
  </si>
  <si>
    <t>Материальные затраты на техническое обслуживание</t>
  </si>
  <si>
    <t>2.4.</t>
  </si>
  <si>
    <t>Мелкий ремонт</t>
  </si>
  <si>
    <t>2.4.1.</t>
  </si>
  <si>
    <t>Устранение засоров внутренних канализационных трубопроводов</t>
  </si>
  <si>
    <t>По мере необходимости, но не менее 2-х раз в год</t>
  </si>
  <si>
    <t>2.4.2.</t>
  </si>
  <si>
    <t>Ремонт ВРУ</t>
  </si>
  <si>
    <t>III.  Прочее</t>
  </si>
  <si>
    <t>3.1.</t>
  </si>
  <si>
    <t>Транспортные расходы</t>
  </si>
  <si>
    <t>3.2.</t>
  </si>
  <si>
    <t>Затраты на охрану труда работников РЭС</t>
  </si>
  <si>
    <t>3.3.</t>
  </si>
  <si>
    <t>Непредвиденные работы по текущему ремонту общего имущества жилого дома</t>
  </si>
  <si>
    <t>3.4.</t>
  </si>
  <si>
    <t>Услуги ООО "РРКЦ"</t>
  </si>
  <si>
    <t>3.5.</t>
  </si>
  <si>
    <t>Общеэксплуатационные расходы</t>
  </si>
  <si>
    <t>3.6.</t>
  </si>
  <si>
    <t>Внеэксплуатационные расходы</t>
  </si>
  <si>
    <t>3.7.</t>
  </si>
  <si>
    <t>Рентабельность</t>
  </si>
  <si>
    <t>Итого</t>
  </si>
  <si>
    <t>4.</t>
  </si>
  <si>
    <t>Электроэнергия на ОДН</t>
  </si>
  <si>
    <t>по факту</t>
  </si>
  <si>
    <t xml:space="preserve">ПЕРЕЧЕНЬ
обязательных работ и услуг по содержанию и ремонту общего имущества собственников помещений в многоквартирном доме расположенном в Белгородской области Ивнянский район поселок Ивня улица Гагарина 43 
</t>
  </si>
  <si>
    <r>
      <t>Стоимость на 1 м</t>
    </r>
    <r>
      <rPr>
        <b/>
        <vertAlign val="superscript"/>
        <sz val="9"/>
        <color theme="1"/>
        <rFont val="Arial"/>
        <family val="2"/>
        <charset val="204"/>
      </rPr>
      <t xml:space="preserve">2 </t>
    </r>
    <r>
      <rPr>
        <b/>
        <sz val="9"/>
        <color theme="1"/>
        <rFont val="Arial"/>
        <family val="2"/>
        <charset val="204"/>
      </rPr>
      <t>общей площади (рублей в месяц)</t>
    </r>
  </si>
  <si>
    <t xml:space="preserve">Итого </t>
  </si>
  <si>
    <t>Тариф с 01.09.2022 г, рост на 2,17%</t>
  </si>
  <si>
    <r>
      <t>Стоимость на 1 м</t>
    </r>
    <r>
      <rPr>
        <b/>
        <vertAlign val="superscript"/>
        <sz val="10"/>
        <color indexed="8"/>
        <rFont val="Arial"/>
        <family val="2"/>
        <charset val="204"/>
      </rPr>
      <t xml:space="preserve">2 </t>
    </r>
    <r>
      <rPr>
        <b/>
        <sz val="10"/>
        <color indexed="8"/>
        <rFont val="Arial"/>
        <family val="2"/>
        <charset val="204"/>
      </rPr>
      <t>общей площади (рублей в месяц)</t>
    </r>
  </si>
  <si>
    <t>Тариф с 01.09.2023 г, рост на 12,8%</t>
  </si>
  <si>
    <t>Тариф с 01.09.2024 г, рост на 7%</t>
  </si>
  <si>
    <t>Тариф с 01.09.2025 г, рост на 9,11%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</si>
</sst>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0"/>
      <name val="Arial Cyr"/>
      <family val="2"/>
      <charset val="204"/>
    </font>
    <font>
      <b/>
      <sz val="9"/>
      <name val="Times New Roman CYR"/>
      <family val="1"/>
      <charset val="1"/>
    </font>
    <font>
      <b/>
      <vertAlign val="superscript"/>
      <sz val="9"/>
      <name val="Arial Cyr"/>
      <family val="2"/>
      <charset val="204"/>
    </font>
    <font>
      <b/>
      <sz val="9"/>
      <name val="Arial Cyr"/>
      <family val="2"/>
      <charset val="204"/>
    </font>
    <font>
      <sz val="9"/>
      <name val="Arial Cyr"/>
      <family val="2"/>
      <charset val="204"/>
    </font>
    <font>
      <vertAlign val="superscript"/>
      <sz val="9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name val="Arial Cyr"/>
      <charset val="204"/>
    </font>
    <font>
      <b/>
      <sz val="9"/>
      <color theme="1"/>
      <name val="Times New Roman"/>
      <family val="1"/>
      <charset val="204"/>
    </font>
    <font>
      <b/>
      <vertAlign val="superscript"/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0"/>
      <color theme="1"/>
      <name val="Arial"/>
      <family val="2"/>
      <charset val="204"/>
    </font>
    <font>
      <b/>
      <vertAlign val="superscript"/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0" xfId="0" applyFont="1"/>
    <xf numFmtId="49" fontId="4" fillId="0" borderId="3" xfId="0" applyNumberFormat="1" applyFont="1" applyBorder="1" applyAlignment="1">
      <alignment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49" fontId="4" fillId="0" borderId="6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/>
    <xf numFmtId="49" fontId="4" fillId="0" borderId="7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2" fontId="3" fillId="0" borderId="9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/>
    </xf>
    <xf numFmtId="4" fontId="3" fillId="0" borderId="16" xfId="0" applyNumberFormat="1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 vertical="center" wrapText="1"/>
    </xf>
    <xf numFmtId="2" fontId="4" fillId="0" borderId="18" xfId="0" applyNumberFormat="1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vertical="center" wrapText="1"/>
    </xf>
    <xf numFmtId="2" fontId="4" fillId="0" borderId="20" xfId="0" applyNumberFormat="1" applyFont="1" applyBorder="1" applyAlignment="1">
      <alignment horizontal="center" vertical="center"/>
    </xf>
    <xf numFmtId="2" fontId="4" fillId="0" borderId="21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2" fontId="4" fillId="0" borderId="24" xfId="0" applyNumberFormat="1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vertical="center" wrapText="1"/>
    </xf>
    <xf numFmtId="2" fontId="7" fillId="0" borderId="26" xfId="0" applyNumberFormat="1" applyFont="1" applyBorder="1" applyAlignment="1">
      <alignment horizontal="center" vertical="center" wrapText="1"/>
    </xf>
    <xf numFmtId="2" fontId="11" fillId="0" borderId="26" xfId="0" applyNumberFormat="1" applyFont="1" applyBorder="1" applyAlignment="1">
      <alignment horizontal="center" vertical="center" wrapText="1"/>
    </xf>
    <xf numFmtId="2" fontId="4" fillId="0" borderId="26" xfId="0" applyNumberFormat="1" applyFont="1" applyBorder="1" applyAlignment="1">
      <alignment horizontal="center" vertical="center" wrapText="1"/>
    </xf>
    <xf numFmtId="2" fontId="4" fillId="0" borderId="27" xfId="0" applyNumberFormat="1" applyFont="1" applyBorder="1" applyAlignment="1">
      <alignment horizontal="center" vertical="center" wrapText="1"/>
    </xf>
    <xf numFmtId="2" fontId="10" fillId="2" borderId="28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right"/>
    </xf>
    <xf numFmtId="0" fontId="0" fillId="0" borderId="29" xfId="0" applyFont="1" applyBorder="1" applyAlignment="1">
      <alignment horizontal="right"/>
    </xf>
    <xf numFmtId="2" fontId="12" fillId="0" borderId="2" xfId="0" applyNumberFormat="1" applyFont="1" applyBorder="1" applyAlignment="1">
      <alignment horizontal="right" vertical="center"/>
    </xf>
    <xf numFmtId="2" fontId="0" fillId="0" borderId="2" xfId="0" applyNumberFormat="1" applyFont="1" applyBorder="1" applyAlignment="1">
      <alignment horizontal="right" vertical="center"/>
    </xf>
    <xf numFmtId="2" fontId="0" fillId="0" borderId="31" xfId="0" applyNumberFormat="1" applyFont="1" applyBorder="1" applyAlignment="1">
      <alignment horizontal="right" vertical="center"/>
    </xf>
    <xf numFmtId="2" fontId="14" fillId="2" borderId="9" xfId="0" applyNumberFormat="1" applyFont="1" applyFill="1" applyBorder="1" applyAlignment="1">
      <alignment horizontal="right" vertical="center" wrapText="1"/>
    </xf>
    <xf numFmtId="0" fontId="14" fillId="0" borderId="16" xfId="0" applyFont="1" applyBorder="1" applyAlignment="1">
      <alignment horizontal="center" vertical="center" wrapText="1"/>
    </xf>
    <xf numFmtId="0" fontId="17" fillId="0" borderId="32" xfId="0" applyFont="1" applyBorder="1"/>
    <xf numFmtId="0" fontId="0" fillId="0" borderId="33" xfId="0" applyFont="1" applyBorder="1" applyAlignment="1">
      <alignment horizontal="right"/>
    </xf>
    <xf numFmtId="0" fontId="0" fillId="0" borderId="26" xfId="0" applyFont="1" applyBorder="1" applyAlignment="1">
      <alignment horizontal="right"/>
    </xf>
    <xf numFmtId="2" fontId="12" fillId="0" borderId="26" xfId="0" applyNumberFormat="1" applyFont="1" applyBorder="1" applyAlignment="1">
      <alignment horizontal="right" vertical="center"/>
    </xf>
    <xf numFmtId="0" fontId="6" fillId="0" borderId="26" xfId="0" applyFont="1" applyBorder="1" applyAlignment="1">
      <alignment horizontal="right"/>
    </xf>
    <xf numFmtId="4" fontId="18" fillId="0" borderId="9" xfId="0" applyNumberFormat="1" applyFont="1" applyBorder="1" applyAlignment="1">
      <alignment horizontal="center" vertical="center" wrapText="1"/>
    </xf>
    <xf numFmtId="0" fontId="0" fillId="0" borderId="27" xfId="0" applyFont="1" applyBorder="1" applyAlignment="1">
      <alignment horizontal="right"/>
    </xf>
    <xf numFmtId="0" fontId="0" fillId="0" borderId="34" xfId="0" applyFont="1" applyBorder="1" applyAlignment="1">
      <alignment horizontal="right"/>
    </xf>
    <xf numFmtId="0" fontId="0" fillId="0" borderId="36" xfId="0" applyFont="1" applyBorder="1" applyAlignment="1">
      <alignment horizontal="right"/>
    </xf>
    <xf numFmtId="0" fontId="0" fillId="0" borderId="25" xfId="0" applyFont="1" applyBorder="1" applyAlignment="1">
      <alignment horizontal="right"/>
    </xf>
    <xf numFmtId="2" fontId="12" fillId="0" borderId="25" xfId="0" applyNumberFormat="1" applyFont="1" applyBorder="1" applyAlignment="1">
      <alignment horizontal="right" vertical="center"/>
    </xf>
    <xf numFmtId="2" fontId="13" fillId="0" borderId="25" xfId="0" applyNumberFormat="1" applyFont="1" applyBorder="1" applyAlignment="1">
      <alignment horizontal="right" vertical="center"/>
    </xf>
    <xf numFmtId="2" fontId="13" fillId="0" borderId="37" xfId="0" applyNumberFormat="1" applyFont="1" applyBorder="1" applyAlignment="1">
      <alignment horizontal="right" vertical="center"/>
    </xf>
    <xf numFmtId="2" fontId="12" fillId="2" borderId="28" xfId="0" applyNumberFormat="1" applyFont="1" applyFill="1" applyBorder="1" applyAlignment="1">
      <alignment horizontal="right" vertical="center"/>
    </xf>
    <xf numFmtId="4" fontId="19" fillId="0" borderId="38" xfId="0" applyNumberFormat="1" applyFont="1" applyBorder="1" applyAlignment="1">
      <alignment horizontal="center" vertical="center" wrapText="1"/>
    </xf>
    <xf numFmtId="0" fontId="0" fillId="0" borderId="23" xfId="0" applyBorder="1"/>
    <xf numFmtId="0" fontId="0" fillId="0" borderId="5" xfId="0" applyBorder="1"/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/>
    <xf numFmtId="4" fontId="17" fillId="0" borderId="5" xfId="0" applyNumberFormat="1" applyFont="1" applyBorder="1" applyAlignment="1">
      <alignment vertical="center"/>
    </xf>
    <xf numFmtId="4" fontId="17" fillId="0" borderId="13" xfId="0" applyNumberFormat="1" applyFont="1" applyBorder="1" applyAlignment="1">
      <alignment vertical="center"/>
    </xf>
    <xf numFmtId="4" fontId="14" fillId="2" borderId="9" xfId="0" applyNumberFormat="1" applyFont="1" applyFill="1" applyBorder="1" applyAlignment="1">
      <alignment vertical="center"/>
    </xf>
    <xf numFmtId="49" fontId="3" fillId="0" borderId="26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0" fillId="0" borderId="3" xfId="0" applyBorder="1"/>
    <xf numFmtId="0" fontId="0" fillId="0" borderId="3" xfId="0" applyFont="1" applyBorder="1"/>
    <xf numFmtId="0" fontId="3" fillId="0" borderId="26" xfId="0" applyFont="1" applyBorder="1" applyAlignment="1">
      <alignment horizontal="center" vertical="center" wrapText="1"/>
    </xf>
    <xf numFmtId="2" fontId="3" fillId="0" borderId="28" xfId="0" applyNumberFormat="1" applyFont="1" applyBorder="1" applyAlignment="1">
      <alignment horizontal="center" vertical="center" wrapText="1"/>
    </xf>
    <xf numFmtId="2" fontId="4" fillId="0" borderId="39" xfId="0" applyNumberFormat="1" applyFont="1" applyBorder="1" applyAlignment="1">
      <alignment horizontal="center" vertical="center" wrapText="1"/>
    </xf>
    <xf numFmtId="2" fontId="0" fillId="0" borderId="3" xfId="0" applyNumberFormat="1" applyBorder="1"/>
    <xf numFmtId="2" fontId="0" fillId="0" borderId="0" xfId="0" applyNumberFormat="1" applyFont="1"/>
    <xf numFmtId="4" fontId="19" fillId="0" borderId="23" xfId="0" applyNumberFormat="1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tabSelected="1" zoomScale="122" zoomScaleNormal="122" workbookViewId="0">
      <pane xSplit="2" ySplit="4" topLeftCell="C58" activePane="bottomRight" state="frozen"/>
      <selection pane="topRight" activeCell="C1" sqref="C1"/>
      <selection pane="bottomLeft" activeCell="A52" sqref="A52"/>
      <selection pane="bottomRight" activeCell="N66" sqref="N66"/>
    </sheetView>
  </sheetViews>
  <sheetFormatPr defaultRowHeight="13.2"/>
  <cols>
    <col min="1" max="1" width="7.109375" style="1" customWidth="1"/>
    <col min="2" max="2" width="57" customWidth="1"/>
    <col min="3" max="3" width="15.77734375" customWidth="1"/>
    <col min="4" max="4" width="15.109375" hidden="1" customWidth="1"/>
    <col min="5" max="6" width="9.109375" hidden="1" customWidth="1"/>
    <col min="7" max="7" width="14" hidden="1" customWidth="1"/>
    <col min="8" max="8" width="12.6640625" style="44" hidden="1" customWidth="1"/>
    <col min="9" max="9" width="8.33203125" style="44" hidden="1" customWidth="1"/>
    <col min="10" max="10" width="11.21875" style="44" hidden="1" customWidth="1"/>
    <col min="11" max="11" width="7.6640625" hidden="1" customWidth="1"/>
    <col min="12" max="12" width="11" hidden="1" customWidth="1"/>
    <col min="13" max="13" width="9.88671875" customWidth="1"/>
    <col min="14" max="14" width="10.6640625" customWidth="1"/>
    <col min="15" max="248" width="8.33203125" customWidth="1"/>
    <col min="249" max="249" width="4.5546875" customWidth="1"/>
    <col min="250" max="250" width="20" customWidth="1"/>
    <col min="251" max="251" width="15.33203125" customWidth="1"/>
    <col min="252" max="252" width="9.6640625" customWidth="1"/>
    <col min="253" max="504" width="8.33203125" customWidth="1"/>
    <col min="505" max="505" width="4.5546875" customWidth="1"/>
    <col min="506" max="506" width="20" customWidth="1"/>
    <col min="507" max="507" width="15.33203125" customWidth="1"/>
    <col min="508" max="508" width="9.6640625" customWidth="1"/>
    <col min="509" max="760" width="8.33203125" customWidth="1"/>
    <col min="761" max="761" width="4.5546875" customWidth="1"/>
    <col min="762" max="762" width="20" customWidth="1"/>
    <col min="763" max="763" width="15.33203125" customWidth="1"/>
    <col min="764" max="764" width="9.6640625" customWidth="1"/>
    <col min="765" max="1016" width="8.33203125" customWidth="1"/>
    <col min="1017" max="1017" width="4.5546875" customWidth="1"/>
    <col min="1018" max="1018" width="20" customWidth="1"/>
    <col min="1019" max="1019" width="15.33203125" customWidth="1"/>
    <col min="1020" max="1020" width="9.6640625" customWidth="1"/>
    <col min="1021" max="1022" width="8.33203125" customWidth="1"/>
  </cols>
  <sheetData>
    <row r="1" spans="1:14" ht="61.2" customHeight="1" thickBot="1">
      <c r="A1" s="98" t="s">
        <v>137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4" ht="82.2" thickBot="1">
      <c r="A2" s="41" t="s">
        <v>0</v>
      </c>
      <c r="B2" s="42" t="s">
        <v>1</v>
      </c>
      <c r="C2" s="42" t="s">
        <v>2</v>
      </c>
      <c r="D2" s="42" t="s">
        <v>3</v>
      </c>
      <c r="E2" s="42" t="s">
        <v>4</v>
      </c>
      <c r="F2" s="42" t="s">
        <v>5</v>
      </c>
      <c r="G2" s="43" t="s">
        <v>138</v>
      </c>
      <c r="H2" s="60" t="s">
        <v>141</v>
      </c>
      <c r="I2" s="61"/>
      <c r="J2" s="66" t="s">
        <v>140</v>
      </c>
      <c r="K2" s="75" t="s">
        <v>142</v>
      </c>
      <c r="L2" s="92" t="s">
        <v>143</v>
      </c>
      <c r="M2" s="75" t="s">
        <v>144</v>
      </c>
      <c r="N2" s="93" t="s">
        <v>3</v>
      </c>
    </row>
    <row r="3" spans="1:14">
      <c r="A3" s="37"/>
      <c r="B3" s="38" t="s">
        <v>6</v>
      </c>
      <c r="C3" s="38">
        <v>578</v>
      </c>
      <c r="D3" s="39"/>
      <c r="E3" s="40"/>
      <c r="F3" s="40"/>
      <c r="G3" s="45"/>
      <c r="H3" s="55"/>
      <c r="I3" s="62"/>
      <c r="J3" s="69"/>
      <c r="K3" s="76"/>
      <c r="L3" s="45"/>
      <c r="M3" s="85"/>
      <c r="N3" s="85"/>
    </row>
    <row r="4" spans="1:14" ht="12.75" customHeight="1">
      <c r="A4" s="94" t="s">
        <v>7</v>
      </c>
      <c r="B4" s="94"/>
      <c r="C4" s="94"/>
      <c r="D4" s="94"/>
      <c r="E4" s="94"/>
      <c r="F4" s="94"/>
      <c r="G4" s="95"/>
      <c r="H4" s="54"/>
      <c r="I4" s="63"/>
      <c r="J4" s="70"/>
      <c r="K4" s="77"/>
    </row>
    <row r="5" spans="1:14" ht="24">
      <c r="A5" s="4" t="s">
        <v>8</v>
      </c>
      <c r="B5" s="5" t="s">
        <v>9</v>
      </c>
      <c r="C5" s="5"/>
      <c r="D5" s="6">
        <f>G5*C$3*12</f>
        <v>37107.599999999999</v>
      </c>
      <c r="E5" s="7">
        <v>4.6500000000000004</v>
      </c>
      <c r="F5" s="7">
        <v>4.95</v>
      </c>
      <c r="G5" s="46">
        <v>5.35</v>
      </c>
      <c r="H5" s="56">
        <f>G5*1.05</f>
        <v>5.6174999999999997</v>
      </c>
      <c r="I5" s="64">
        <f t="shared" ref="I5" si="0">H5*1.05</f>
        <v>5.8983749999999997</v>
      </c>
      <c r="J5" s="71">
        <f>H5*1.0217</f>
        <v>5.7393997499999996</v>
      </c>
      <c r="K5" s="78">
        <f>J5*1.128</f>
        <v>6.4740429179999985</v>
      </c>
      <c r="L5" s="46">
        <f>K5*1.07</f>
        <v>6.927225922259999</v>
      </c>
      <c r="M5" s="90">
        <v>7.56</v>
      </c>
      <c r="N5" s="90">
        <f>M5*C$3*12</f>
        <v>52436.159999999989</v>
      </c>
    </row>
    <row r="6" spans="1:14" ht="22.2" customHeight="1">
      <c r="A6" s="4" t="s">
        <v>10</v>
      </c>
      <c r="B6" s="8" t="s">
        <v>11</v>
      </c>
      <c r="C6" s="8"/>
      <c r="D6" s="6"/>
      <c r="E6" s="8"/>
      <c r="F6" s="8"/>
      <c r="G6" s="47"/>
      <c r="H6" s="54"/>
      <c r="I6" s="63"/>
      <c r="J6" s="70"/>
      <c r="K6" s="77"/>
      <c r="L6" s="83"/>
      <c r="M6" s="85"/>
      <c r="N6" s="85"/>
    </row>
    <row r="7" spans="1:14" s="13" customFormat="1">
      <c r="A7" s="9" t="s">
        <v>12</v>
      </c>
      <c r="B7" s="10" t="s">
        <v>13</v>
      </c>
      <c r="C7" s="11" t="s">
        <v>14</v>
      </c>
      <c r="D7" s="6"/>
      <c r="E7" s="12"/>
      <c r="F7" s="12"/>
      <c r="G7" s="48"/>
      <c r="H7" s="54"/>
      <c r="I7" s="63"/>
      <c r="J7" s="70"/>
      <c r="K7" s="79"/>
      <c r="L7" s="48"/>
      <c r="M7" s="86"/>
      <c r="N7" s="86"/>
    </row>
    <row r="8" spans="1:14" s="13" customFormat="1">
      <c r="A8" s="9" t="s">
        <v>15</v>
      </c>
      <c r="B8" s="10" t="s">
        <v>16</v>
      </c>
      <c r="C8" s="11" t="s">
        <v>17</v>
      </c>
      <c r="D8" s="6"/>
      <c r="E8" s="12"/>
      <c r="F8" s="12"/>
      <c r="G8" s="48"/>
      <c r="H8" s="54"/>
      <c r="I8" s="63"/>
      <c r="J8" s="70"/>
      <c r="K8" s="79"/>
      <c r="L8" s="48"/>
      <c r="M8" s="86"/>
      <c r="N8" s="86"/>
    </row>
    <row r="9" spans="1:14" ht="12.75" customHeight="1">
      <c r="A9" s="4" t="s">
        <v>18</v>
      </c>
      <c r="B9" s="8" t="s">
        <v>19</v>
      </c>
      <c r="C9" s="8"/>
      <c r="D9" s="6"/>
      <c r="E9" s="8"/>
      <c r="F9" s="8"/>
      <c r="G9" s="47"/>
      <c r="H9" s="54"/>
      <c r="I9" s="63"/>
      <c r="J9" s="70"/>
      <c r="K9" s="77"/>
      <c r="L9" s="83"/>
      <c r="M9" s="85"/>
      <c r="N9" s="85"/>
    </row>
    <row r="10" spans="1:14" s="13" customFormat="1">
      <c r="A10" s="9" t="s">
        <v>20</v>
      </c>
      <c r="B10" s="10" t="s">
        <v>21</v>
      </c>
      <c r="C10" s="11" t="s">
        <v>22</v>
      </c>
      <c r="D10" s="6"/>
      <c r="E10" s="12"/>
      <c r="F10" s="12"/>
      <c r="G10" s="48"/>
      <c r="H10" s="54"/>
      <c r="I10" s="63"/>
      <c r="J10" s="70"/>
      <c r="K10" s="79"/>
      <c r="L10" s="48"/>
      <c r="M10" s="86"/>
      <c r="N10" s="86"/>
    </row>
    <row r="11" spans="1:14" s="13" customFormat="1" ht="22.8">
      <c r="A11" s="9" t="s">
        <v>23</v>
      </c>
      <c r="B11" s="10" t="s">
        <v>24</v>
      </c>
      <c r="C11" s="11" t="s">
        <v>25</v>
      </c>
      <c r="D11" s="6"/>
      <c r="E11" s="12"/>
      <c r="F11" s="12"/>
      <c r="G11" s="48"/>
      <c r="H11" s="54"/>
      <c r="I11" s="63"/>
      <c r="J11" s="70"/>
      <c r="K11" s="79"/>
      <c r="L11" s="48"/>
      <c r="M11" s="86"/>
      <c r="N11" s="86"/>
    </row>
    <row r="12" spans="1:14" s="13" customFormat="1" ht="22.8">
      <c r="A12" s="9" t="s">
        <v>26</v>
      </c>
      <c r="B12" s="10" t="s">
        <v>27</v>
      </c>
      <c r="C12" s="11" t="s">
        <v>25</v>
      </c>
      <c r="D12" s="6"/>
      <c r="E12" s="12"/>
      <c r="F12" s="12"/>
      <c r="G12" s="48"/>
      <c r="H12" s="54"/>
      <c r="I12" s="63"/>
      <c r="J12" s="70"/>
      <c r="K12" s="79"/>
      <c r="L12" s="48"/>
      <c r="M12" s="86"/>
      <c r="N12" s="86"/>
    </row>
    <row r="13" spans="1:14" s="13" customFormat="1" ht="22.8">
      <c r="A13" s="9" t="s">
        <v>28</v>
      </c>
      <c r="B13" s="10" t="s">
        <v>29</v>
      </c>
      <c r="C13" s="11" t="s">
        <v>25</v>
      </c>
      <c r="D13" s="6"/>
      <c r="E13" s="12"/>
      <c r="F13" s="12"/>
      <c r="G13" s="48"/>
      <c r="H13" s="54"/>
      <c r="I13" s="63"/>
      <c r="J13" s="70"/>
      <c r="K13" s="79"/>
      <c r="L13" s="48"/>
      <c r="M13" s="86"/>
      <c r="N13" s="86"/>
    </row>
    <row r="14" spans="1:14" s="13" customFormat="1" ht="22.8">
      <c r="A14" s="9" t="s">
        <v>30</v>
      </c>
      <c r="B14" s="10" t="s">
        <v>31</v>
      </c>
      <c r="C14" s="11" t="s">
        <v>25</v>
      </c>
      <c r="D14" s="6"/>
      <c r="E14" s="12"/>
      <c r="F14" s="12"/>
      <c r="G14" s="48"/>
      <c r="H14" s="54"/>
      <c r="I14" s="63"/>
      <c r="J14" s="70"/>
      <c r="K14" s="79"/>
      <c r="L14" s="48"/>
      <c r="M14" s="86"/>
      <c r="N14" s="86"/>
    </row>
    <row r="15" spans="1:14" s="13" customFormat="1" ht="22.8">
      <c r="A15" s="9" t="s">
        <v>32</v>
      </c>
      <c r="B15" s="10" t="s">
        <v>33</v>
      </c>
      <c r="C15" s="11" t="s">
        <v>25</v>
      </c>
      <c r="D15" s="6"/>
      <c r="E15" s="12"/>
      <c r="F15" s="12"/>
      <c r="G15" s="48"/>
      <c r="H15" s="54"/>
      <c r="I15" s="63"/>
      <c r="J15" s="70"/>
      <c r="K15" s="79"/>
      <c r="L15" s="48"/>
      <c r="M15" s="86"/>
      <c r="N15" s="86"/>
    </row>
    <row r="16" spans="1:14" ht="12.75" customHeight="1">
      <c r="A16" s="4" t="s">
        <v>34</v>
      </c>
      <c r="B16" s="8" t="s">
        <v>35</v>
      </c>
      <c r="C16" s="8"/>
      <c r="D16" s="6"/>
      <c r="E16" s="8"/>
      <c r="F16" s="8"/>
      <c r="G16" s="47"/>
      <c r="H16" s="54"/>
      <c r="I16" s="63"/>
      <c r="J16" s="70"/>
      <c r="K16" s="77"/>
      <c r="L16" s="83"/>
      <c r="M16" s="85"/>
      <c r="N16" s="85"/>
    </row>
    <row r="17" spans="1:16" s="13" customFormat="1">
      <c r="A17" s="9" t="s">
        <v>36</v>
      </c>
      <c r="B17" s="10" t="s">
        <v>37</v>
      </c>
      <c r="C17" s="11" t="s">
        <v>38</v>
      </c>
      <c r="D17" s="6"/>
      <c r="E17" s="12"/>
      <c r="F17" s="12"/>
      <c r="G17" s="48"/>
      <c r="H17" s="54"/>
      <c r="I17" s="63"/>
      <c r="J17" s="70"/>
      <c r="K17" s="79"/>
      <c r="L17" s="48"/>
      <c r="M17" s="86"/>
      <c r="N17" s="86"/>
    </row>
    <row r="18" spans="1:16" s="13" customFormat="1">
      <c r="A18" s="9" t="s">
        <v>39</v>
      </c>
      <c r="B18" s="10" t="s">
        <v>40</v>
      </c>
      <c r="C18" s="11" t="s">
        <v>38</v>
      </c>
      <c r="D18" s="6"/>
      <c r="E18" s="12"/>
      <c r="F18" s="12"/>
      <c r="G18" s="48"/>
      <c r="H18" s="54"/>
      <c r="I18" s="63"/>
      <c r="J18" s="70"/>
      <c r="K18" s="79"/>
      <c r="L18" s="48"/>
      <c r="M18" s="86"/>
      <c r="N18" s="86"/>
    </row>
    <row r="19" spans="1:16" s="13" customFormat="1" ht="22.8">
      <c r="A19" s="9" t="s">
        <v>41</v>
      </c>
      <c r="B19" s="10" t="s">
        <v>42</v>
      </c>
      <c r="C19" s="11" t="s">
        <v>25</v>
      </c>
      <c r="D19" s="6"/>
      <c r="E19" s="12"/>
      <c r="F19" s="12"/>
      <c r="G19" s="48"/>
      <c r="H19" s="54"/>
      <c r="I19" s="63"/>
      <c r="J19" s="70"/>
      <c r="K19" s="79"/>
      <c r="L19" s="48"/>
      <c r="M19" s="86"/>
      <c r="N19" s="86"/>
    </row>
    <row r="20" spans="1:16" s="13" customFormat="1" ht="22.8">
      <c r="A20" s="9" t="s">
        <v>43</v>
      </c>
      <c r="B20" s="10" t="s">
        <v>44</v>
      </c>
      <c r="C20" s="11" t="s">
        <v>25</v>
      </c>
      <c r="D20" s="6"/>
      <c r="E20" s="12"/>
      <c r="F20" s="12"/>
      <c r="G20" s="48"/>
      <c r="H20" s="54"/>
      <c r="I20" s="63"/>
      <c r="J20" s="70"/>
      <c r="K20" s="79"/>
      <c r="L20" s="48"/>
      <c r="M20" s="86"/>
      <c r="N20" s="86"/>
    </row>
    <row r="21" spans="1:16" s="13" customFormat="1" ht="22.8">
      <c r="A21" s="9" t="s">
        <v>45</v>
      </c>
      <c r="B21" s="10" t="s">
        <v>46</v>
      </c>
      <c r="C21" s="11" t="s">
        <v>25</v>
      </c>
      <c r="D21" s="6"/>
      <c r="E21" s="12"/>
      <c r="F21" s="12"/>
      <c r="G21" s="48"/>
      <c r="H21" s="54"/>
      <c r="I21" s="63"/>
      <c r="J21" s="70"/>
      <c r="K21" s="79"/>
      <c r="L21" s="48"/>
      <c r="M21" s="86"/>
      <c r="N21" s="86"/>
    </row>
    <row r="22" spans="1:16" s="13" customFormat="1" ht="22.8">
      <c r="A22" s="9" t="s">
        <v>47</v>
      </c>
      <c r="B22" s="10" t="s">
        <v>48</v>
      </c>
      <c r="C22" s="11" t="s">
        <v>25</v>
      </c>
      <c r="D22" s="6"/>
      <c r="E22" s="12"/>
      <c r="F22" s="12"/>
      <c r="G22" s="48"/>
      <c r="H22" s="54"/>
      <c r="I22" s="63"/>
      <c r="J22" s="70"/>
      <c r="K22" s="79"/>
      <c r="L22" s="48"/>
      <c r="M22" s="86"/>
      <c r="N22" s="86"/>
    </row>
    <row r="23" spans="1:16" s="13" customFormat="1" ht="22.8">
      <c r="A23" s="9" t="s">
        <v>49</v>
      </c>
      <c r="B23" s="10" t="s">
        <v>50</v>
      </c>
      <c r="C23" s="11" t="s">
        <v>25</v>
      </c>
      <c r="D23" s="6"/>
      <c r="E23" s="12"/>
      <c r="F23" s="12"/>
      <c r="G23" s="48"/>
      <c r="H23" s="54"/>
      <c r="I23" s="63"/>
      <c r="J23" s="70"/>
      <c r="K23" s="79"/>
      <c r="L23" s="48"/>
      <c r="M23" s="86"/>
      <c r="N23" s="86"/>
    </row>
    <row r="24" spans="1:16" s="13" customFormat="1">
      <c r="A24" s="9" t="s">
        <v>51</v>
      </c>
      <c r="B24" s="10" t="s">
        <v>52</v>
      </c>
      <c r="C24" s="11" t="s">
        <v>22</v>
      </c>
      <c r="D24" s="6"/>
      <c r="E24" s="12"/>
      <c r="F24" s="12"/>
      <c r="G24" s="48"/>
      <c r="H24" s="54"/>
      <c r="I24" s="63"/>
      <c r="J24" s="70"/>
      <c r="K24" s="79"/>
      <c r="L24" s="48"/>
      <c r="M24" s="86"/>
      <c r="N24" s="86"/>
    </row>
    <row r="25" spans="1:16" s="13" customFormat="1">
      <c r="A25" s="9" t="s">
        <v>53</v>
      </c>
      <c r="B25" s="10" t="s">
        <v>54</v>
      </c>
      <c r="C25" s="11" t="s">
        <v>38</v>
      </c>
      <c r="D25" s="6"/>
      <c r="E25" s="12"/>
      <c r="F25" s="12"/>
      <c r="G25" s="48"/>
      <c r="H25" s="54"/>
      <c r="I25" s="63"/>
      <c r="J25" s="70"/>
      <c r="K25" s="79"/>
      <c r="L25" s="48"/>
      <c r="M25" s="86"/>
      <c r="N25" s="86"/>
    </row>
    <row r="26" spans="1:16" ht="12.75" customHeight="1">
      <c r="A26" s="94" t="s">
        <v>55</v>
      </c>
      <c r="B26" s="94"/>
      <c r="C26" s="94"/>
      <c r="D26" s="94"/>
      <c r="E26" s="94"/>
      <c r="F26" s="94"/>
      <c r="G26" s="95"/>
      <c r="H26" s="54"/>
      <c r="I26" s="63"/>
      <c r="J26" s="70"/>
      <c r="K26" s="77"/>
    </row>
    <row r="27" spans="1:16" ht="24">
      <c r="A27" s="4" t="s">
        <v>56</v>
      </c>
      <c r="B27" s="5" t="s">
        <v>57</v>
      </c>
      <c r="C27" s="5"/>
      <c r="D27" s="6">
        <f>G27*C$3*12</f>
        <v>28160.159999999996</v>
      </c>
      <c r="E27" s="7">
        <v>3.53</v>
      </c>
      <c r="F27" s="7">
        <v>3.76</v>
      </c>
      <c r="G27" s="49">
        <v>4.0599999999999996</v>
      </c>
      <c r="H27" s="56">
        <f>G27*1.05</f>
        <v>4.2629999999999999</v>
      </c>
      <c r="I27" s="63"/>
      <c r="J27" s="71">
        <f>H27*1.0217</f>
        <v>4.3555071000000005</v>
      </c>
      <c r="K27" s="78">
        <f>J27*1.128</f>
        <v>4.9130120088</v>
      </c>
      <c r="L27" s="46">
        <f>K27*1.07</f>
        <v>5.2569228494160001</v>
      </c>
      <c r="M27" s="90">
        <v>5.73</v>
      </c>
      <c r="N27" s="85">
        <f>M27*C$3*12</f>
        <v>39743.279999999999</v>
      </c>
      <c r="P27" s="84"/>
    </row>
    <row r="28" spans="1:16" ht="12.75" customHeight="1">
      <c r="A28" s="4" t="s">
        <v>58</v>
      </c>
      <c r="B28" s="8" t="s">
        <v>59</v>
      </c>
      <c r="C28" s="8"/>
      <c r="D28" s="6"/>
      <c r="E28" s="8"/>
      <c r="F28" s="7"/>
      <c r="G28" s="50"/>
      <c r="H28" s="54"/>
      <c r="I28" s="63"/>
      <c r="J28" s="70"/>
      <c r="K28" s="77"/>
      <c r="L28" s="83"/>
      <c r="M28" s="90"/>
      <c r="N28" s="85"/>
    </row>
    <row r="29" spans="1:16" s="13" customFormat="1">
      <c r="A29" s="9" t="s">
        <v>60</v>
      </c>
      <c r="B29" s="14" t="s">
        <v>61</v>
      </c>
      <c r="C29" s="11" t="s">
        <v>38</v>
      </c>
      <c r="D29" s="6">
        <f>G29*C$3*12</f>
        <v>2566.3199999999997</v>
      </c>
      <c r="E29" s="15">
        <v>0.32</v>
      </c>
      <c r="F29" s="15">
        <v>0.34</v>
      </c>
      <c r="G29" s="50">
        <v>0.37</v>
      </c>
      <c r="H29" s="57">
        <f>G29*1.05</f>
        <v>0.38850000000000001</v>
      </c>
      <c r="I29" s="63"/>
      <c r="J29" s="72">
        <f>H29*1.0217</f>
        <v>0.39693045000000005</v>
      </c>
      <c r="K29" s="80">
        <f>J29*1.128</f>
        <v>0.44773754760000001</v>
      </c>
      <c r="L29" s="46">
        <f>K29*1.07</f>
        <v>0.47907917593200006</v>
      </c>
      <c r="M29" s="90">
        <v>0.52</v>
      </c>
      <c r="N29" s="90">
        <f>M29*C$3*12</f>
        <v>3606.7200000000003</v>
      </c>
      <c r="P29" s="91"/>
    </row>
    <row r="30" spans="1:16" s="13" customFormat="1" ht="22.8">
      <c r="A30" s="9" t="s">
        <v>62</v>
      </c>
      <c r="B30" s="14" t="s">
        <v>63</v>
      </c>
      <c r="C30" s="11" t="s">
        <v>38</v>
      </c>
      <c r="D30" s="6">
        <f>G30*C$3*12</f>
        <v>748.74952320000011</v>
      </c>
      <c r="E30" s="15">
        <v>0.09</v>
      </c>
      <c r="F30" s="15">
        <v>0.1</v>
      </c>
      <c r="G30" s="50">
        <v>0.10795120000000001</v>
      </c>
      <c r="H30" s="57">
        <f t="shared" ref="H30:H63" si="1">G30*1.05</f>
        <v>0.11334876000000002</v>
      </c>
      <c r="I30" s="63"/>
      <c r="J30" s="72">
        <f t="shared" ref="J30:J64" si="2">H30*1.0217</f>
        <v>0.11580842809200002</v>
      </c>
      <c r="K30" s="80">
        <f t="shared" ref="K30:K64" si="3">J30*1.128</f>
        <v>0.13063190688777601</v>
      </c>
      <c r="L30" s="46">
        <f>K30*1.07</f>
        <v>0.13977614036992034</v>
      </c>
      <c r="M30" s="90">
        <v>0.15</v>
      </c>
      <c r="N30" s="90">
        <f>M30*C$3*12</f>
        <v>1040.4000000000001</v>
      </c>
      <c r="P30" s="91"/>
    </row>
    <row r="31" spans="1:16" s="13" customFormat="1" ht="22.8">
      <c r="A31" s="9" t="s">
        <v>64</v>
      </c>
      <c r="B31" s="14" t="s">
        <v>65</v>
      </c>
      <c r="C31" s="11" t="s">
        <v>38</v>
      </c>
      <c r="D31" s="6">
        <f>G31*C$3*12</f>
        <v>287.42784000000006</v>
      </c>
      <c r="E31" s="15">
        <v>0.03</v>
      </c>
      <c r="F31" s="15">
        <v>0.03</v>
      </c>
      <c r="G31" s="50">
        <v>4.1440000000000005E-2</v>
      </c>
      <c r="H31" s="57">
        <f t="shared" si="1"/>
        <v>4.3512000000000009E-2</v>
      </c>
      <c r="I31" s="63"/>
      <c r="J31" s="72">
        <f t="shared" si="2"/>
        <v>4.4456210400000008E-2</v>
      </c>
      <c r="K31" s="80">
        <f t="shared" si="3"/>
        <v>5.0146605331200002E-2</v>
      </c>
      <c r="L31" s="46">
        <f>K31*1.07</f>
        <v>5.3656867704384006E-2</v>
      </c>
      <c r="M31" s="90">
        <v>0.06</v>
      </c>
      <c r="N31" s="90">
        <f>M31*C$3*12</f>
        <v>416.15999999999997</v>
      </c>
    </row>
    <row r="32" spans="1:16" s="13" customFormat="1" ht="22.8">
      <c r="A32" s="9" t="s">
        <v>66</v>
      </c>
      <c r="B32" s="14" t="s">
        <v>67</v>
      </c>
      <c r="C32" s="11" t="s">
        <v>38</v>
      </c>
      <c r="D32" s="6">
        <f>G32*C$3*12</f>
        <v>215.57087999999999</v>
      </c>
      <c r="E32" s="15">
        <v>0.02</v>
      </c>
      <c r="F32" s="15">
        <v>0.02</v>
      </c>
      <c r="G32" s="50">
        <v>3.108E-2</v>
      </c>
      <c r="H32" s="57">
        <f t="shared" si="1"/>
        <v>3.2634000000000003E-2</v>
      </c>
      <c r="I32" s="63"/>
      <c r="J32" s="72">
        <f t="shared" si="2"/>
        <v>3.3342157800000008E-2</v>
      </c>
      <c r="K32" s="80">
        <f t="shared" si="3"/>
        <v>3.7609953998400003E-2</v>
      </c>
      <c r="L32" s="46">
        <f>K32*1.07</f>
        <v>4.0242650778288008E-2</v>
      </c>
      <c r="M32" s="90">
        <v>0.04</v>
      </c>
      <c r="N32" s="90">
        <f>M32*C$3*12</f>
        <v>277.44</v>
      </c>
    </row>
    <row r="33" spans="1:14" ht="12.75" customHeight="1">
      <c r="A33" s="4" t="s">
        <v>68</v>
      </c>
      <c r="B33" s="8" t="s">
        <v>69</v>
      </c>
      <c r="C33" s="8"/>
      <c r="D33" s="6"/>
      <c r="E33" s="8"/>
      <c r="F33" s="15"/>
      <c r="G33" s="50">
        <v>0</v>
      </c>
      <c r="H33" s="57">
        <f t="shared" si="1"/>
        <v>0</v>
      </c>
      <c r="I33" s="63"/>
      <c r="J33" s="72">
        <f t="shared" si="2"/>
        <v>0</v>
      </c>
      <c r="K33" s="80"/>
      <c r="L33" s="83"/>
      <c r="M33" s="90"/>
      <c r="N33" s="90"/>
    </row>
    <row r="34" spans="1:14" s="13" customFormat="1" ht="22.8">
      <c r="A34" s="9" t="s">
        <v>70</v>
      </c>
      <c r="B34" s="10" t="s">
        <v>71</v>
      </c>
      <c r="C34" s="11" t="s">
        <v>72</v>
      </c>
      <c r="D34" s="6"/>
      <c r="E34" s="15">
        <v>0</v>
      </c>
      <c r="F34" s="15">
        <v>0</v>
      </c>
      <c r="G34" s="50">
        <v>0</v>
      </c>
      <c r="H34" s="57">
        <f t="shared" si="1"/>
        <v>0</v>
      </c>
      <c r="I34" s="63"/>
      <c r="J34" s="72">
        <f t="shared" si="2"/>
        <v>0</v>
      </c>
      <c r="K34" s="80">
        <f t="shared" si="3"/>
        <v>0</v>
      </c>
      <c r="L34" s="51">
        <v>0</v>
      </c>
      <c r="M34" s="90">
        <f t="shared" ref="M29:M64" si="4">L34*1.0911</f>
        <v>0</v>
      </c>
      <c r="N34" s="90">
        <f>M34*C$3*12</f>
        <v>0</v>
      </c>
    </row>
    <row r="35" spans="1:14" ht="22.8">
      <c r="A35" s="9" t="s">
        <v>73</v>
      </c>
      <c r="B35" s="10" t="s">
        <v>74</v>
      </c>
      <c r="C35" s="11" t="s">
        <v>75</v>
      </c>
      <c r="D35" s="6">
        <f>G35*C$3*12</f>
        <v>823.62447552000003</v>
      </c>
      <c r="E35" s="15">
        <v>0.1</v>
      </c>
      <c r="F35" s="15">
        <v>0.11</v>
      </c>
      <c r="G35" s="50">
        <v>0.11874632</v>
      </c>
      <c r="H35" s="57">
        <f t="shared" si="1"/>
        <v>0.12468363600000001</v>
      </c>
      <c r="I35" s="63"/>
      <c r="J35" s="72">
        <f t="shared" si="2"/>
        <v>0.12738927090120003</v>
      </c>
      <c r="K35" s="80">
        <f t="shared" si="3"/>
        <v>0.14369509757655363</v>
      </c>
      <c r="L35" s="46">
        <f>K35*1.07</f>
        <v>0.15375375440691239</v>
      </c>
      <c r="M35" s="90">
        <v>0.17</v>
      </c>
      <c r="N35" s="90">
        <f>M35*C$3*12</f>
        <v>1179.1200000000001</v>
      </c>
    </row>
    <row r="36" spans="1:14" s="13" customFormat="1" ht="22.8">
      <c r="A36" s="9" t="s">
        <v>76</v>
      </c>
      <c r="B36" s="10" t="s">
        <v>77</v>
      </c>
      <c r="C36" s="11" t="s">
        <v>78</v>
      </c>
      <c r="D36" s="6"/>
      <c r="E36" s="15">
        <v>0</v>
      </c>
      <c r="F36" s="15">
        <v>0</v>
      </c>
      <c r="G36" s="50">
        <v>0</v>
      </c>
      <c r="H36" s="57">
        <f t="shared" si="1"/>
        <v>0</v>
      </c>
      <c r="I36" s="63"/>
      <c r="J36" s="72">
        <f t="shared" si="2"/>
        <v>0</v>
      </c>
      <c r="K36" s="80">
        <f t="shared" si="3"/>
        <v>0</v>
      </c>
      <c r="L36" s="51">
        <v>0</v>
      </c>
      <c r="M36" s="90">
        <f t="shared" si="4"/>
        <v>0</v>
      </c>
      <c r="N36" s="90">
        <f>M36*C$3*12</f>
        <v>0</v>
      </c>
    </row>
    <row r="37" spans="1:14" s="13" customFormat="1">
      <c r="A37" s="9" t="s">
        <v>79</v>
      </c>
      <c r="B37" s="10" t="s">
        <v>80</v>
      </c>
      <c r="C37" s="11" t="s">
        <v>38</v>
      </c>
      <c r="D37" s="6">
        <f>G37*C$3*12</f>
        <v>1197.9992371200001</v>
      </c>
      <c r="E37" s="15">
        <v>0.15</v>
      </c>
      <c r="F37" s="15">
        <v>0.16</v>
      </c>
      <c r="G37" s="50">
        <v>0.17272192</v>
      </c>
      <c r="H37" s="57">
        <f t="shared" si="1"/>
        <v>0.18135801600000001</v>
      </c>
      <c r="I37" s="63"/>
      <c r="J37" s="72">
        <f t="shared" si="2"/>
        <v>0.18529348494720002</v>
      </c>
      <c r="K37" s="80">
        <f t="shared" si="3"/>
        <v>0.2090110510204416</v>
      </c>
      <c r="L37" s="46">
        <f>K37*1.07</f>
        <v>0.22364182459187251</v>
      </c>
      <c r="M37" s="90">
        <v>0.24</v>
      </c>
      <c r="N37" s="90">
        <f>M37*C$3*12</f>
        <v>1664.6399999999999</v>
      </c>
    </row>
    <row r="38" spans="1:14" s="13" customFormat="1" ht="22.8">
      <c r="A38" s="9" t="s">
        <v>81</v>
      </c>
      <c r="B38" s="10" t="s">
        <v>82</v>
      </c>
      <c r="C38" s="11" t="s">
        <v>83</v>
      </c>
      <c r="D38" s="6"/>
      <c r="E38" s="15">
        <v>0</v>
      </c>
      <c r="F38" s="15">
        <v>0</v>
      </c>
      <c r="G38" s="50">
        <v>0</v>
      </c>
      <c r="H38" s="57">
        <f t="shared" si="1"/>
        <v>0</v>
      </c>
      <c r="I38" s="63"/>
      <c r="J38" s="72">
        <f t="shared" si="2"/>
        <v>0</v>
      </c>
      <c r="K38" s="80">
        <f t="shared" si="3"/>
        <v>0</v>
      </c>
      <c r="L38" s="51">
        <v>0</v>
      </c>
      <c r="M38" s="90">
        <f t="shared" si="4"/>
        <v>0</v>
      </c>
      <c r="N38" s="90">
        <f>M38*C$3*12</f>
        <v>0</v>
      </c>
    </row>
    <row r="39" spans="1:14" ht="21" customHeight="1">
      <c r="A39" s="4" t="s">
        <v>84</v>
      </c>
      <c r="B39" s="96" t="s">
        <v>85</v>
      </c>
      <c r="C39" s="97"/>
      <c r="D39" s="6"/>
      <c r="E39" s="8"/>
      <c r="F39" s="15"/>
      <c r="G39" s="50">
        <v>0</v>
      </c>
      <c r="H39" s="57"/>
      <c r="I39" s="63"/>
      <c r="J39" s="72"/>
      <c r="K39" s="80"/>
      <c r="L39" s="83"/>
      <c r="M39" s="90"/>
      <c r="N39" s="90"/>
    </row>
    <row r="40" spans="1:14">
      <c r="A40" s="9" t="s">
        <v>86</v>
      </c>
      <c r="B40" s="10" t="s">
        <v>87</v>
      </c>
      <c r="C40" s="11" t="s">
        <v>38</v>
      </c>
      <c r="D40" s="6">
        <f t="shared" ref="D40:D50" si="5">G40*C$3*12</f>
        <v>2395.9984742400002</v>
      </c>
      <c r="E40" s="15">
        <v>0.3</v>
      </c>
      <c r="F40" s="15">
        <v>0.32</v>
      </c>
      <c r="G40" s="50">
        <v>0.34544384</v>
      </c>
      <c r="H40" s="57">
        <f t="shared" si="1"/>
        <v>0.36271603200000002</v>
      </c>
      <c r="I40" s="63"/>
      <c r="J40" s="72">
        <f t="shared" si="2"/>
        <v>0.37058696989440004</v>
      </c>
      <c r="K40" s="80">
        <f t="shared" si="3"/>
        <v>0.41802210204088319</v>
      </c>
      <c r="L40" s="46">
        <f t="shared" ref="L40:L50" si="6">K40*1.07</f>
        <v>0.44728364918374502</v>
      </c>
      <c r="M40" s="90">
        <v>0.49</v>
      </c>
      <c r="N40" s="90">
        <f t="shared" ref="N40:N50" si="7">M40*C$3*12</f>
        <v>3398.6399999999994</v>
      </c>
    </row>
    <row r="41" spans="1:14">
      <c r="A41" s="9" t="s">
        <v>88</v>
      </c>
      <c r="B41" s="16" t="s">
        <v>89</v>
      </c>
      <c r="C41" s="11" t="s">
        <v>38</v>
      </c>
      <c r="D41" s="6">
        <f t="shared" si="5"/>
        <v>149.74990464000001</v>
      </c>
      <c r="E41" s="15">
        <v>0.02</v>
      </c>
      <c r="F41" s="15">
        <v>0.02</v>
      </c>
      <c r="G41" s="50">
        <v>2.159024E-2</v>
      </c>
      <c r="H41" s="57">
        <f t="shared" si="1"/>
        <v>2.2669752000000001E-2</v>
      </c>
      <c r="I41" s="63"/>
      <c r="J41" s="72">
        <f t="shared" si="2"/>
        <v>2.3161685618400003E-2</v>
      </c>
      <c r="K41" s="80">
        <f t="shared" si="3"/>
        <v>2.61263813775552E-2</v>
      </c>
      <c r="L41" s="46">
        <f t="shared" si="6"/>
        <v>2.7955228073984064E-2</v>
      </c>
      <c r="M41" s="90">
        <v>0.03</v>
      </c>
      <c r="N41" s="90">
        <f t="shared" si="7"/>
        <v>208.07999999999998</v>
      </c>
    </row>
    <row r="42" spans="1:14">
      <c r="A42" s="9" t="s">
        <v>90</v>
      </c>
      <c r="B42" s="10" t="s">
        <v>91</v>
      </c>
      <c r="C42" s="11" t="s">
        <v>92</v>
      </c>
      <c r="D42" s="6">
        <f t="shared" si="5"/>
        <v>3893.4975206399999</v>
      </c>
      <c r="E42" s="15">
        <v>0.49</v>
      </c>
      <c r="F42" s="15">
        <v>0.52</v>
      </c>
      <c r="G42" s="50">
        <v>0.56134624</v>
      </c>
      <c r="H42" s="57">
        <f t="shared" si="1"/>
        <v>0.58941355200000001</v>
      </c>
      <c r="I42" s="63"/>
      <c r="J42" s="72">
        <f t="shared" si="2"/>
        <v>0.60220382607840006</v>
      </c>
      <c r="K42" s="80">
        <f t="shared" si="3"/>
        <v>0.67928591581643516</v>
      </c>
      <c r="L42" s="46">
        <f t="shared" si="6"/>
        <v>0.7268359299235857</v>
      </c>
      <c r="M42" s="90">
        <v>0.79</v>
      </c>
      <c r="N42" s="90">
        <f t="shared" si="7"/>
        <v>5479.4400000000005</v>
      </c>
    </row>
    <row r="43" spans="1:14">
      <c r="A43" s="9" t="s">
        <v>93</v>
      </c>
      <c r="B43" s="3" t="s">
        <v>94</v>
      </c>
      <c r="C43" s="11" t="s">
        <v>38</v>
      </c>
      <c r="D43" s="6">
        <f t="shared" si="5"/>
        <v>0</v>
      </c>
      <c r="E43" s="15">
        <v>0</v>
      </c>
      <c r="F43" s="15">
        <v>0</v>
      </c>
      <c r="G43" s="50">
        <v>0</v>
      </c>
      <c r="H43" s="57">
        <f t="shared" si="1"/>
        <v>0</v>
      </c>
      <c r="I43" s="63"/>
      <c r="J43" s="72">
        <f t="shared" si="2"/>
        <v>0</v>
      </c>
      <c r="K43" s="80">
        <f t="shared" si="3"/>
        <v>0</v>
      </c>
      <c r="L43" s="46">
        <f t="shared" si="6"/>
        <v>0</v>
      </c>
      <c r="M43" s="90">
        <f t="shared" si="4"/>
        <v>0</v>
      </c>
      <c r="N43" s="90">
        <f t="shared" si="7"/>
        <v>0</v>
      </c>
    </row>
    <row r="44" spans="1:14">
      <c r="A44" s="9" t="s">
        <v>95</v>
      </c>
      <c r="B44" s="3" t="s">
        <v>96</v>
      </c>
      <c r="C44" s="11" t="s">
        <v>97</v>
      </c>
      <c r="D44" s="6">
        <f t="shared" si="5"/>
        <v>2395.9984742400002</v>
      </c>
      <c r="E44" s="15">
        <v>0.3</v>
      </c>
      <c r="F44" s="15">
        <v>0.32</v>
      </c>
      <c r="G44" s="50">
        <v>0.34544384</v>
      </c>
      <c r="H44" s="57">
        <f t="shared" si="1"/>
        <v>0.36271603200000002</v>
      </c>
      <c r="I44" s="63"/>
      <c r="J44" s="72">
        <f t="shared" si="2"/>
        <v>0.37058696989440004</v>
      </c>
      <c r="K44" s="80">
        <f t="shared" si="3"/>
        <v>0.41802210204088319</v>
      </c>
      <c r="L44" s="46">
        <f t="shared" si="6"/>
        <v>0.44728364918374502</v>
      </c>
      <c r="M44" s="90">
        <v>0.49</v>
      </c>
      <c r="N44" s="90">
        <f t="shared" si="7"/>
        <v>3398.6399999999994</v>
      </c>
    </row>
    <row r="45" spans="1:14" ht="22.8">
      <c r="A45" s="9" t="s">
        <v>98</v>
      </c>
      <c r="B45" s="3" t="s">
        <v>99</v>
      </c>
      <c r="C45" s="11" t="s">
        <v>38</v>
      </c>
      <c r="D45" s="6">
        <f t="shared" si="5"/>
        <v>524.12466624000001</v>
      </c>
      <c r="E45" s="15">
        <v>7.0000000000000007E-2</v>
      </c>
      <c r="F45" s="15">
        <v>7.0000000000000007E-2</v>
      </c>
      <c r="G45" s="50">
        <v>7.5565840000000009E-2</v>
      </c>
      <c r="H45" s="57">
        <f t="shared" si="1"/>
        <v>7.9344132000000012E-2</v>
      </c>
      <c r="I45" s="63"/>
      <c r="J45" s="72">
        <f t="shared" si="2"/>
        <v>8.1065899664400018E-2</v>
      </c>
      <c r="K45" s="80">
        <f t="shared" si="3"/>
        <v>9.1442334821443205E-2</v>
      </c>
      <c r="L45" s="46">
        <f t="shared" si="6"/>
        <v>9.7843298258944236E-2</v>
      </c>
      <c r="M45" s="90">
        <v>0.11</v>
      </c>
      <c r="N45" s="90">
        <f t="shared" si="7"/>
        <v>762.96</v>
      </c>
    </row>
    <row r="46" spans="1:14" s="13" customFormat="1">
      <c r="A46" s="9" t="s">
        <v>100</v>
      </c>
      <c r="B46" s="3" t="s">
        <v>101</v>
      </c>
      <c r="C46" s="11" t="s">
        <v>38</v>
      </c>
      <c r="D46" s="6">
        <f t="shared" si="5"/>
        <v>1422.6240940800001</v>
      </c>
      <c r="E46" s="15">
        <v>0.18</v>
      </c>
      <c r="F46" s="15">
        <v>0.19</v>
      </c>
      <c r="G46" s="50">
        <v>0.20510728</v>
      </c>
      <c r="H46" s="57">
        <f t="shared" si="1"/>
        <v>0.21536264400000002</v>
      </c>
      <c r="I46" s="63"/>
      <c r="J46" s="72">
        <f t="shared" si="2"/>
        <v>0.22003601337480003</v>
      </c>
      <c r="K46" s="80">
        <f t="shared" si="3"/>
        <v>0.2482006230867744</v>
      </c>
      <c r="L46" s="46">
        <f t="shared" si="6"/>
        <v>0.26557466670284863</v>
      </c>
      <c r="M46" s="90">
        <v>0.28999999999999998</v>
      </c>
      <c r="N46" s="90">
        <f t="shared" si="7"/>
        <v>2011.4399999999996</v>
      </c>
    </row>
    <row r="47" spans="1:14" ht="22.8">
      <c r="A47" s="17" t="s">
        <v>102</v>
      </c>
      <c r="B47" s="3" t="s">
        <v>103</v>
      </c>
      <c r="C47" s="11" t="s">
        <v>25</v>
      </c>
      <c r="D47" s="6">
        <f t="shared" si="5"/>
        <v>9583.9938969600007</v>
      </c>
      <c r="E47" s="15">
        <v>1.2</v>
      </c>
      <c r="F47" s="15">
        <v>1.28</v>
      </c>
      <c r="G47" s="50">
        <v>1.38177536</v>
      </c>
      <c r="H47" s="57">
        <f t="shared" si="1"/>
        <v>1.4508641280000001</v>
      </c>
      <c r="I47" s="63"/>
      <c r="J47" s="72">
        <f t="shared" si="2"/>
        <v>1.4823478795776002</v>
      </c>
      <c r="K47" s="80">
        <f t="shared" si="3"/>
        <v>1.6720884081635328</v>
      </c>
      <c r="L47" s="46">
        <f t="shared" si="6"/>
        <v>1.7891345967349801</v>
      </c>
      <c r="M47" s="90">
        <v>1.94</v>
      </c>
      <c r="N47" s="90">
        <f t="shared" si="7"/>
        <v>13455.84</v>
      </c>
    </row>
    <row r="48" spans="1:14" ht="22.8">
      <c r="A48" s="9" t="s">
        <v>104</v>
      </c>
      <c r="B48" s="3" t="s">
        <v>105</v>
      </c>
      <c r="C48" s="11" t="s">
        <v>106</v>
      </c>
      <c r="D48" s="6">
        <f t="shared" si="5"/>
        <v>374.37476160000006</v>
      </c>
      <c r="E48" s="15">
        <v>0.05</v>
      </c>
      <c r="F48" s="15">
        <v>0.05</v>
      </c>
      <c r="G48" s="50">
        <v>5.3975600000000006E-2</v>
      </c>
      <c r="H48" s="57">
        <f t="shared" si="1"/>
        <v>5.667438000000001E-2</v>
      </c>
      <c r="I48" s="63"/>
      <c r="J48" s="72">
        <f t="shared" si="2"/>
        <v>5.7904214046000012E-2</v>
      </c>
      <c r="K48" s="80">
        <f t="shared" si="3"/>
        <v>6.5315953443888006E-2</v>
      </c>
      <c r="L48" s="46">
        <f t="shared" si="6"/>
        <v>6.9888070184960169E-2</v>
      </c>
      <c r="M48" s="90">
        <v>0.08</v>
      </c>
      <c r="N48" s="90">
        <f t="shared" si="7"/>
        <v>554.88</v>
      </c>
    </row>
    <row r="49" spans="1:15">
      <c r="A49" s="9" t="s">
        <v>107</v>
      </c>
      <c r="B49" s="3" t="s">
        <v>108</v>
      </c>
      <c r="C49" s="11" t="s">
        <v>106</v>
      </c>
      <c r="D49" s="6">
        <f t="shared" si="5"/>
        <v>449.24971392000003</v>
      </c>
      <c r="E49" s="15">
        <v>0.06</v>
      </c>
      <c r="F49" s="15">
        <v>0.06</v>
      </c>
      <c r="G49" s="50">
        <v>6.4770720000000004E-2</v>
      </c>
      <c r="H49" s="57">
        <f t="shared" si="1"/>
        <v>6.8009256000000004E-2</v>
      </c>
      <c r="I49" s="63"/>
      <c r="J49" s="72">
        <f t="shared" si="2"/>
        <v>6.9485056855200011E-2</v>
      </c>
      <c r="K49" s="80">
        <f t="shared" si="3"/>
        <v>7.8379144132665599E-2</v>
      </c>
      <c r="L49" s="46">
        <f t="shared" si="6"/>
        <v>8.3865684221952189E-2</v>
      </c>
      <c r="M49" s="90">
        <v>0.09</v>
      </c>
      <c r="N49" s="90">
        <f t="shared" si="7"/>
        <v>624.24</v>
      </c>
    </row>
    <row r="50" spans="1:15">
      <c r="A50" s="9" t="s">
        <v>109</v>
      </c>
      <c r="B50" s="3" t="s">
        <v>110</v>
      </c>
      <c r="C50" s="11" t="s">
        <v>97</v>
      </c>
      <c r="D50" s="6">
        <f t="shared" si="5"/>
        <v>374.37476160000006</v>
      </c>
      <c r="E50" s="15">
        <v>0.05</v>
      </c>
      <c r="F50" s="15">
        <v>0.05</v>
      </c>
      <c r="G50" s="50">
        <v>5.3975600000000006E-2</v>
      </c>
      <c r="H50" s="57">
        <f t="shared" si="1"/>
        <v>5.667438000000001E-2</v>
      </c>
      <c r="I50" s="63"/>
      <c r="J50" s="72">
        <f t="shared" si="2"/>
        <v>5.7904214046000012E-2</v>
      </c>
      <c r="K50" s="80">
        <f t="shared" si="3"/>
        <v>6.5315953443888006E-2</v>
      </c>
      <c r="L50" s="46">
        <f t="shared" si="6"/>
        <v>6.9888070184960169E-2</v>
      </c>
      <c r="M50" s="90">
        <v>0.08</v>
      </c>
      <c r="N50" s="90">
        <f t="shared" si="7"/>
        <v>554.88</v>
      </c>
    </row>
    <row r="51" spans="1:15" s="19" customFormat="1" ht="12.75" customHeight="1">
      <c r="A51" s="4" t="s">
        <v>111</v>
      </c>
      <c r="B51" s="18" t="s">
        <v>112</v>
      </c>
      <c r="C51" s="18"/>
      <c r="D51" s="6"/>
      <c r="E51" s="18"/>
      <c r="F51" s="15">
        <v>0</v>
      </c>
      <c r="G51" s="50">
        <v>0</v>
      </c>
      <c r="H51" s="57"/>
      <c r="I51" s="65"/>
      <c r="J51" s="72"/>
      <c r="K51" s="80"/>
      <c r="L51" s="87"/>
      <c r="M51" s="90"/>
      <c r="N51" s="90"/>
    </row>
    <row r="52" spans="1:15" s="13" customFormat="1" ht="45.6">
      <c r="A52" s="9" t="s">
        <v>113</v>
      </c>
      <c r="B52" s="3" t="s">
        <v>114</v>
      </c>
      <c r="C52" s="11" t="s">
        <v>115</v>
      </c>
      <c r="D52" s="6">
        <f>G52*C$3*12</f>
        <v>224.62485696000002</v>
      </c>
      <c r="E52" s="15">
        <v>0.03</v>
      </c>
      <c r="F52" s="15">
        <v>0.03</v>
      </c>
      <c r="G52" s="50">
        <v>3.2385360000000002E-2</v>
      </c>
      <c r="H52" s="57">
        <f t="shared" si="1"/>
        <v>3.4004628000000002E-2</v>
      </c>
      <c r="I52" s="63"/>
      <c r="J52" s="72">
        <f t="shared" si="2"/>
        <v>3.4742528427600006E-2</v>
      </c>
      <c r="K52" s="80">
        <f t="shared" si="3"/>
        <v>3.9189572066332799E-2</v>
      </c>
      <c r="L52" s="46">
        <f>K52*1.07</f>
        <v>4.1932842110976094E-2</v>
      </c>
      <c r="M52" s="90">
        <v>0.05</v>
      </c>
      <c r="N52" s="90">
        <f>M52*C$3*12</f>
        <v>346.8</v>
      </c>
    </row>
    <row r="53" spans="1:15" s="13" customFormat="1">
      <c r="A53" s="9" t="s">
        <v>116</v>
      </c>
      <c r="B53" s="3" t="s">
        <v>117</v>
      </c>
      <c r="C53" s="11" t="s">
        <v>38</v>
      </c>
      <c r="D53" s="6">
        <f>G53*C$3*12</f>
        <v>524.12466624000001</v>
      </c>
      <c r="E53" s="15">
        <v>7.0000000000000007E-2</v>
      </c>
      <c r="F53" s="15">
        <v>7.0000000000000007E-2</v>
      </c>
      <c r="G53" s="50">
        <v>7.5565840000000009E-2</v>
      </c>
      <c r="H53" s="57">
        <f t="shared" si="1"/>
        <v>7.9344132000000012E-2</v>
      </c>
      <c r="I53" s="63"/>
      <c r="J53" s="72">
        <f t="shared" si="2"/>
        <v>8.1065899664400018E-2</v>
      </c>
      <c r="K53" s="80">
        <f t="shared" si="3"/>
        <v>9.1442334821443205E-2</v>
      </c>
      <c r="L53" s="46">
        <f>K53*1.07</f>
        <v>9.7843298258944236E-2</v>
      </c>
      <c r="M53" s="90">
        <v>0.11</v>
      </c>
      <c r="N53" s="90">
        <f>M53*C$3*12</f>
        <v>762.96</v>
      </c>
    </row>
    <row r="54" spans="1:15" ht="21.75" customHeight="1">
      <c r="A54" s="94" t="s">
        <v>118</v>
      </c>
      <c r="B54" s="94"/>
      <c r="C54" s="94"/>
      <c r="D54" s="94"/>
      <c r="E54" s="94"/>
      <c r="F54" s="94"/>
      <c r="G54" s="95"/>
      <c r="H54" s="57">
        <f t="shared" si="1"/>
        <v>0</v>
      </c>
      <c r="I54" s="63"/>
      <c r="J54" s="72">
        <f t="shared" si="2"/>
        <v>0</v>
      </c>
      <c r="K54" s="80"/>
      <c r="M54" s="90"/>
      <c r="N54" s="90"/>
    </row>
    <row r="55" spans="1:15">
      <c r="A55" s="2" t="s">
        <v>119</v>
      </c>
      <c r="B55" s="20" t="s">
        <v>120</v>
      </c>
      <c r="C55" s="21" t="s">
        <v>97</v>
      </c>
      <c r="D55" s="6">
        <f t="shared" ref="D55:D62" si="8">G55*C$3*12</f>
        <v>9434.24399232</v>
      </c>
      <c r="E55" s="15">
        <v>1.18</v>
      </c>
      <c r="F55" s="15">
        <v>1.26</v>
      </c>
      <c r="G55" s="51">
        <v>1.3601851200000001</v>
      </c>
      <c r="H55" s="57">
        <f t="shared" si="1"/>
        <v>1.4281943760000002</v>
      </c>
      <c r="I55" s="63"/>
      <c r="J55" s="72">
        <f t="shared" si="2"/>
        <v>1.4591861939592004</v>
      </c>
      <c r="K55" s="80">
        <f t="shared" si="3"/>
        <v>1.6459620267859778</v>
      </c>
      <c r="L55" s="46">
        <f t="shared" ref="L55:L61" si="9">K55*1.07</f>
        <v>1.7611793686609964</v>
      </c>
      <c r="M55" s="90">
        <v>1.92</v>
      </c>
      <c r="N55" s="90">
        <f t="shared" ref="N55:N64" si="10">M55*C$3*12</f>
        <v>13317.119999999999</v>
      </c>
    </row>
    <row r="56" spans="1:15">
      <c r="A56" s="2" t="s">
        <v>121</v>
      </c>
      <c r="B56" s="3" t="s">
        <v>122</v>
      </c>
      <c r="C56" s="22" t="s">
        <v>97</v>
      </c>
      <c r="D56" s="6">
        <f t="shared" si="8"/>
        <v>502.99872000000016</v>
      </c>
      <c r="E56" s="15">
        <v>0.06</v>
      </c>
      <c r="F56" s="15">
        <v>0.06</v>
      </c>
      <c r="G56" s="51">
        <v>7.2520000000000015E-2</v>
      </c>
      <c r="H56" s="57">
        <f t="shared" si="1"/>
        <v>7.6146000000000019E-2</v>
      </c>
      <c r="I56" s="63"/>
      <c r="J56" s="72">
        <f t="shared" si="2"/>
        <v>7.7798368200000023E-2</v>
      </c>
      <c r="K56" s="80">
        <f t="shared" si="3"/>
        <v>8.7756559329600012E-2</v>
      </c>
      <c r="L56" s="46">
        <f t="shared" si="9"/>
        <v>9.3899518482672015E-2</v>
      </c>
      <c r="M56" s="90">
        <v>0.1</v>
      </c>
      <c r="N56" s="90">
        <f t="shared" si="10"/>
        <v>693.6</v>
      </c>
    </row>
    <row r="57" spans="1:15" ht="22.8">
      <c r="A57" s="2" t="s">
        <v>123</v>
      </c>
      <c r="B57" s="3" t="s">
        <v>124</v>
      </c>
      <c r="C57" s="22" t="s">
        <v>25</v>
      </c>
      <c r="D57" s="6">
        <f t="shared" si="8"/>
        <v>721.06655999999998</v>
      </c>
      <c r="E57" s="15">
        <v>0.09</v>
      </c>
      <c r="F57" s="15">
        <v>0.1</v>
      </c>
      <c r="G57" s="51">
        <f>0.11396-0.01</f>
        <v>0.10396000000000001</v>
      </c>
      <c r="H57" s="57">
        <f>G57*1.05+0.01</f>
        <v>0.11915800000000001</v>
      </c>
      <c r="I57" s="63"/>
      <c r="J57" s="72">
        <f t="shared" si="2"/>
        <v>0.12174372860000002</v>
      </c>
      <c r="K57" s="80">
        <f t="shared" si="3"/>
        <v>0.1373269258608</v>
      </c>
      <c r="L57" s="46">
        <f t="shared" si="9"/>
        <v>0.14693981067105602</v>
      </c>
      <c r="M57" s="90">
        <v>0.16</v>
      </c>
      <c r="N57" s="90">
        <f t="shared" si="10"/>
        <v>1109.76</v>
      </c>
      <c r="O57" s="84"/>
    </row>
    <row r="58" spans="1:15">
      <c r="A58" s="2" t="s">
        <v>125</v>
      </c>
      <c r="B58" s="3" t="s">
        <v>126</v>
      </c>
      <c r="C58" s="22" t="s">
        <v>97</v>
      </c>
      <c r="D58" s="6">
        <f t="shared" si="8"/>
        <v>1946.74876032</v>
      </c>
      <c r="E58" s="15">
        <v>0.24</v>
      </c>
      <c r="F58" s="15">
        <v>0.26</v>
      </c>
      <c r="G58" s="51">
        <v>0.28067312</v>
      </c>
      <c r="H58" s="57">
        <f t="shared" si="1"/>
        <v>0.294706776</v>
      </c>
      <c r="I58" s="63"/>
      <c r="J58" s="72">
        <f t="shared" si="2"/>
        <v>0.30110191303920003</v>
      </c>
      <c r="K58" s="80">
        <f t="shared" si="3"/>
        <v>0.33964295790821758</v>
      </c>
      <c r="L58" s="46">
        <f t="shared" si="9"/>
        <v>0.36341796496179285</v>
      </c>
      <c r="M58" s="90">
        <v>0.4</v>
      </c>
      <c r="N58" s="90">
        <f t="shared" si="10"/>
        <v>2774.4</v>
      </c>
    </row>
    <row r="59" spans="1:15">
      <c r="A59" s="2" t="s">
        <v>127</v>
      </c>
      <c r="B59" s="3" t="s">
        <v>128</v>
      </c>
      <c r="C59" s="22" t="s">
        <v>97</v>
      </c>
      <c r="D59" s="6">
        <f t="shared" si="8"/>
        <v>11156.367895679999</v>
      </c>
      <c r="E59" s="15">
        <v>1.4</v>
      </c>
      <c r="F59" s="15">
        <v>1.49</v>
      </c>
      <c r="G59" s="51">
        <v>1.6084728800000001</v>
      </c>
      <c r="H59" s="57">
        <f t="shared" si="1"/>
        <v>1.6888965240000002</v>
      </c>
      <c r="I59" s="63"/>
      <c r="J59" s="72">
        <f t="shared" si="2"/>
        <v>1.7255455785708003</v>
      </c>
      <c r="K59" s="80">
        <f t="shared" si="3"/>
        <v>1.9464154126278626</v>
      </c>
      <c r="L59" s="46">
        <f t="shared" si="9"/>
        <v>2.0826644915118129</v>
      </c>
      <c r="M59" s="90">
        <v>2.27</v>
      </c>
      <c r="N59" s="90">
        <f t="shared" si="10"/>
        <v>15744.72</v>
      </c>
    </row>
    <row r="60" spans="1:15">
      <c r="A60" s="2" t="s">
        <v>129</v>
      </c>
      <c r="B60" s="3" t="s">
        <v>130</v>
      </c>
      <c r="C60" s="22" t="s">
        <v>97</v>
      </c>
      <c r="D60" s="6">
        <f t="shared" si="8"/>
        <v>1347.7491417600002</v>
      </c>
      <c r="E60" s="15">
        <v>0.17</v>
      </c>
      <c r="F60" s="15">
        <v>0.18</v>
      </c>
      <c r="G60" s="51">
        <v>0.19431216000000001</v>
      </c>
      <c r="H60" s="57">
        <f t="shared" si="1"/>
        <v>0.20402776800000003</v>
      </c>
      <c r="I60" s="63"/>
      <c r="J60" s="72">
        <f t="shared" si="2"/>
        <v>0.20845517056560003</v>
      </c>
      <c r="K60" s="80">
        <f t="shared" si="3"/>
        <v>0.23513743239799681</v>
      </c>
      <c r="L60" s="46">
        <f t="shared" si="9"/>
        <v>0.25159705266585658</v>
      </c>
      <c r="M60" s="90">
        <v>0.28000000000000003</v>
      </c>
      <c r="N60" s="90">
        <f t="shared" si="10"/>
        <v>1942.08</v>
      </c>
    </row>
    <row r="61" spans="1:15" ht="13.8" thickBot="1">
      <c r="A61" s="2" t="s">
        <v>131</v>
      </c>
      <c r="B61" s="3" t="s">
        <v>132</v>
      </c>
      <c r="C61" s="22" t="s">
        <v>97</v>
      </c>
      <c r="D61" s="6">
        <f t="shared" si="8"/>
        <v>8982.119999999999</v>
      </c>
      <c r="E61" s="15">
        <v>1.1200000000000001</v>
      </c>
      <c r="F61" s="15">
        <v>1.19</v>
      </c>
      <c r="G61" s="51">
        <v>1.2949999999999999</v>
      </c>
      <c r="H61" s="57">
        <f t="shared" si="1"/>
        <v>1.35975</v>
      </c>
      <c r="I61" s="63"/>
      <c r="J61" s="72">
        <f t="shared" si="2"/>
        <v>1.3892565750000001</v>
      </c>
      <c r="K61" s="80">
        <f t="shared" si="3"/>
        <v>1.5670814166</v>
      </c>
      <c r="L61" s="46">
        <f t="shared" si="9"/>
        <v>1.6767771157620002</v>
      </c>
      <c r="M61" s="90">
        <v>1.83</v>
      </c>
      <c r="N61" s="90">
        <f t="shared" si="10"/>
        <v>12692.880000000001</v>
      </c>
    </row>
    <row r="62" spans="1:15" s="19" customFormat="1" ht="13.8" hidden="1" thickBot="1">
      <c r="A62" s="23" t="s">
        <v>133</v>
      </c>
      <c r="B62" s="23"/>
      <c r="C62" s="23"/>
      <c r="D62" s="6">
        <f t="shared" si="8"/>
        <v>95924.88</v>
      </c>
      <c r="E62" s="24">
        <v>12.44</v>
      </c>
      <c r="F62" s="7">
        <v>13.25</v>
      </c>
      <c r="G62" s="51">
        <v>13.83</v>
      </c>
      <c r="H62" s="57">
        <f t="shared" si="1"/>
        <v>14.521500000000001</v>
      </c>
      <c r="I62" s="65"/>
      <c r="J62" s="72">
        <f t="shared" si="2"/>
        <v>14.836616550000002</v>
      </c>
      <c r="K62" s="80">
        <f t="shared" si="3"/>
        <v>16.735703468400001</v>
      </c>
      <c r="L62" s="88">
        <v>12.44</v>
      </c>
      <c r="M62" s="90">
        <f t="shared" si="4"/>
        <v>13.573283999999999</v>
      </c>
      <c r="N62" s="90">
        <f t="shared" si="10"/>
        <v>94144.297823999994</v>
      </c>
    </row>
    <row r="63" spans="1:15" ht="13.8" hidden="1" thickBot="1">
      <c r="A63" s="25" t="s">
        <v>134</v>
      </c>
      <c r="B63" s="26" t="s">
        <v>135</v>
      </c>
      <c r="C63" s="27" t="s">
        <v>97</v>
      </c>
      <c r="D63" s="28" t="s">
        <v>136</v>
      </c>
      <c r="E63" s="29">
        <v>0.45</v>
      </c>
      <c r="F63" s="30">
        <v>0.48</v>
      </c>
      <c r="G63" s="52"/>
      <c r="H63" s="58">
        <f t="shared" si="1"/>
        <v>0</v>
      </c>
      <c r="I63" s="67"/>
      <c r="J63" s="73">
        <f t="shared" si="2"/>
        <v>0</v>
      </c>
      <c r="K63" s="81">
        <f t="shared" si="3"/>
        <v>0</v>
      </c>
      <c r="L63" s="89">
        <v>0.45</v>
      </c>
      <c r="M63" s="90">
        <f t="shared" si="4"/>
        <v>0.49099500000000001</v>
      </c>
      <c r="N63" s="90">
        <f t="shared" si="10"/>
        <v>3405.5413200000003</v>
      </c>
    </row>
    <row r="64" spans="1:15" ht="21.6" customHeight="1" thickBot="1">
      <c r="A64" s="31" t="s">
        <v>139</v>
      </c>
      <c r="B64" s="35"/>
      <c r="C64" s="36"/>
      <c r="D64" s="32">
        <f>G64*C$3*12</f>
        <v>99359.055070080009</v>
      </c>
      <c r="E64" s="33">
        <v>12.89</v>
      </c>
      <c r="F64" s="33">
        <v>13.73</v>
      </c>
      <c r="G64" s="53">
        <f>G5+G27+G55+G56+G57+G58+G59+G60+G61</f>
        <v>14.325123280000003</v>
      </c>
      <c r="H64" s="59">
        <f>H5+H27+H55+H56+H57+H58+H59+H60+H61</f>
        <v>15.051379444</v>
      </c>
      <c r="I64" s="68"/>
      <c r="J64" s="74">
        <f t="shared" si="2"/>
        <v>15.377994377934801</v>
      </c>
      <c r="K64" s="82">
        <f t="shared" si="3"/>
        <v>17.346377658310455</v>
      </c>
      <c r="L64" s="46">
        <f>K64*1.07</f>
        <v>18.560624094392189</v>
      </c>
      <c r="M64" s="90">
        <v>20.25</v>
      </c>
      <c r="N64" s="90">
        <f t="shared" si="10"/>
        <v>140454</v>
      </c>
    </row>
    <row r="65" spans="7:14" ht="16.350000000000001" hidden="1" customHeight="1">
      <c r="G65" s="34">
        <v>14.33</v>
      </c>
      <c r="H65" s="44">
        <v>15.05</v>
      </c>
      <c r="I65" s="44">
        <f>H65/G65</f>
        <v>1.0502442428471739</v>
      </c>
    </row>
    <row r="66" spans="7:14">
      <c r="M66" s="84"/>
      <c r="N66" s="84"/>
    </row>
    <row r="67" spans="7:14">
      <c r="M67" s="84"/>
      <c r="N67" s="84"/>
    </row>
  </sheetData>
  <mergeCells count="5">
    <mergeCell ref="A4:G4"/>
    <mergeCell ref="A26:G26"/>
    <mergeCell ref="A54:G54"/>
    <mergeCell ref="B39:C39"/>
    <mergeCell ref="A1:K1"/>
  </mergeCells>
  <pageMargins left="0.74791666666666701" right="0.35" top="0.62" bottom="0.27569444444444402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Company>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Экономист</dc:creator>
  <dc:description/>
  <cp:lastModifiedBy>GlBuh</cp:lastModifiedBy>
  <cp:revision>5</cp:revision>
  <cp:lastPrinted>2023-08-30T09:28:28Z</cp:lastPrinted>
  <dcterms:created xsi:type="dcterms:W3CDTF">2011-09-20T07:13:12Z</dcterms:created>
  <dcterms:modified xsi:type="dcterms:W3CDTF">2025-08-22T12:12:29Z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1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