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bookViews>
    <workbookView xWindow="0" yWindow="0" windowWidth="23040" windowHeight="10632" tabRatio="500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0" i="1" l="1"/>
  <c r="O31" i="1"/>
  <c r="O32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0" i="1"/>
  <c r="O52" i="1"/>
  <c r="O53" i="1"/>
  <c r="O55" i="1"/>
  <c r="O56" i="1"/>
  <c r="O57" i="1"/>
  <c r="O58" i="1"/>
  <c r="O59" i="1"/>
  <c r="O60" i="1"/>
  <c r="O61" i="1"/>
  <c r="O62" i="1"/>
  <c r="O29" i="1"/>
  <c r="O5" i="1"/>
  <c r="P34" i="1"/>
  <c r="P36" i="1"/>
  <c r="P38" i="1"/>
  <c r="M62" i="1"/>
  <c r="N62" i="1"/>
  <c r="N61" i="1"/>
  <c r="M61" i="1"/>
  <c r="N60" i="1"/>
  <c r="M60" i="1" s="1"/>
  <c r="N59" i="1"/>
  <c r="M59" i="1"/>
  <c r="N58" i="1"/>
  <c r="M58" i="1" s="1"/>
  <c r="N57" i="1"/>
  <c r="M57" i="1"/>
  <c r="N56" i="1"/>
  <c r="M56" i="1" s="1"/>
  <c r="N55" i="1"/>
  <c r="M55" i="1"/>
  <c r="N53" i="1"/>
  <c r="M53" i="1"/>
  <c r="N52" i="1"/>
  <c r="M52" i="1" s="1"/>
  <c r="N50" i="1"/>
  <c r="M50" i="1" s="1"/>
  <c r="N49" i="1"/>
  <c r="M49" i="1"/>
  <c r="N48" i="1"/>
  <c r="M48" i="1" s="1"/>
  <c r="N47" i="1"/>
  <c r="M47" i="1"/>
  <c r="N46" i="1"/>
  <c r="M46" i="1" s="1"/>
  <c r="N45" i="1"/>
  <c r="M45" i="1"/>
  <c r="N44" i="1"/>
  <c r="M44" i="1" s="1"/>
  <c r="N43" i="1"/>
  <c r="M43" i="1"/>
  <c r="N42" i="1"/>
  <c r="M42" i="1" s="1"/>
  <c r="N41" i="1"/>
  <c r="M41" i="1"/>
  <c r="N40" i="1"/>
  <c r="M40" i="1" s="1"/>
  <c r="N38" i="1"/>
  <c r="M38" i="1" s="1"/>
  <c r="N37" i="1"/>
  <c r="M37" i="1"/>
  <c r="N36" i="1"/>
  <c r="M36" i="1" s="1"/>
  <c r="N35" i="1"/>
  <c r="M35" i="1"/>
  <c r="N34" i="1"/>
  <c r="M34" i="1" s="1"/>
  <c r="N32" i="1"/>
  <c r="M32" i="1" s="1"/>
  <c r="N31" i="1"/>
  <c r="M31" i="1"/>
  <c r="N30" i="1"/>
  <c r="M30" i="1" s="1"/>
  <c r="N29" i="1"/>
  <c r="M29" i="1"/>
  <c r="M5" i="1"/>
  <c r="N5" i="1"/>
  <c r="M64" i="1"/>
  <c r="E67" i="1" l="1"/>
  <c r="E66" i="1"/>
  <c r="E27" i="1"/>
  <c r="E5" i="1"/>
  <c r="E29" i="1"/>
  <c r="E30" i="1"/>
  <c r="E31" i="1"/>
  <c r="E32" i="1"/>
  <c r="E34" i="1"/>
  <c r="E35" i="1"/>
  <c r="E36" i="1"/>
  <c r="E37" i="1"/>
  <c r="E42" i="1"/>
  <c r="E43" i="1"/>
  <c r="E44" i="1"/>
  <c r="E45" i="1"/>
  <c r="E46" i="1"/>
  <c r="E47" i="1"/>
  <c r="E48" i="1"/>
  <c r="E49" i="1"/>
  <c r="E50" i="1"/>
  <c r="E52" i="1"/>
  <c r="E53" i="1"/>
  <c r="E41" i="1"/>
  <c r="E40" i="1"/>
  <c r="E55" i="1"/>
  <c r="E56" i="1"/>
  <c r="E57" i="1"/>
  <c r="E58" i="1"/>
  <c r="E59" i="1"/>
  <c r="E60" i="1"/>
  <c r="E61" i="1"/>
  <c r="E62" i="1"/>
  <c r="D5" i="1"/>
  <c r="K30" i="1" l="1"/>
  <c r="K31" i="1"/>
  <c r="K32" i="1"/>
  <c r="K34" i="1"/>
  <c r="K35" i="1"/>
  <c r="K36" i="1"/>
  <c r="K37" i="1"/>
  <c r="K38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5" i="1"/>
  <c r="K56" i="1"/>
  <c r="K57" i="1"/>
  <c r="K58" i="1"/>
  <c r="K59" i="1"/>
  <c r="K60" i="1"/>
  <c r="K61" i="1"/>
  <c r="K62" i="1"/>
  <c r="K29" i="1"/>
  <c r="K5" i="1"/>
  <c r="J5" i="1"/>
  <c r="I30" i="1" l="1"/>
  <c r="I31" i="1"/>
  <c r="I32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5" i="1"/>
  <c r="I56" i="1"/>
  <c r="I57" i="1"/>
  <c r="I58" i="1"/>
  <c r="I59" i="1"/>
  <c r="I60" i="1"/>
  <c r="I61" i="1"/>
  <c r="I29" i="1"/>
  <c r="I27" i="1"/>
  <c r="I5" i="1"/>
  <c r="I62" i="1"/>
  <c r="I65" i="1"/>
  <c r="J62" i="1" l="1"/>
  <c r="H64" i="1"/>
  <c r="D64" i="1" s="1"/>
  <c r="D62" i="1"/>
  <c r="D61" i="1"/>
  <c r="D60" i="1"/>
  <c r="D59" i="1"/>
  <c r="D58" i="1"/>
  <c r="D57" i="1"/>
  <c r="D56" i="1"/>
  <c r="D55" i="1"/>
  <c r="D53" i="1"/>
  <c r="D52" i="1"/>
  <c r="D50" i="1"/>
  <c r="D49" i="1"/>
  <c r="D48" i="1"/>
  <c r="D47" i="1"/>
  <c r="D46" i="1"/>
  <c r="D45" i="1"/>
  <c r="D44" i="1"/>
  <c r="D43" i="1"/>
  <c r="D42" i="1"/>
  <c r="D41" i="1"/>
  <c r="D40" i="1"/>
  <c r="D38" i="1"/>
  <c r="D37" i="1"/>
  <c r="D36" i="1"/>
  <c r="D35" i="1"/>
  <c r="D34" i="1"/>
  <c r="D32" i="1"/>
  <c r="D31" i="1"/>
  <c r="D30" i="1"/>
  <c r="D29" i="1"/>
  <c r="D27" i="1"/>
</calcChain>
</file>

<file path=xl/sharedStrings.xml><?xml version="1.0" encoding="utf-8"?>
<sst xmlns="http://schemas.openxmlformats.org/spreadsheetml/2006/main" count="184" uniqueCount="146">
  <si>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</si>
  <si>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</si>
  <si>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</si>
  <si>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</si>
  <si>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</si>
  <si>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t>Индексация с 01.08.2017 на 6,5%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</si>
  <si>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</si>
  <si>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</si>
  <si>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</si>
  <si>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</si>
  <si>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</si>
  <si>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</si>
  <si>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</si>
  <si>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</si>
  <si>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</si>
  <si>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</si>
  <si>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</si>
  <si>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</si>
  <si>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</si>
  <si>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</si>
  <si>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</si>
  <si>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</si>
  <si>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</si>
  <si>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</si>
  <si>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</si>
  <si>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</si>
  <si>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</si>
  <si>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</si>
  <si>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</si>
  <si>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</si>
  <si>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</si>
  <si>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</si>
  <si>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</si>
  <si>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</si>
  <si>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</si>
  <si>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</si>
  <si>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</si>
  <si>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</si>
  <si>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</si>
  <si>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</si>
  <si>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</si>
  <si>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</si>
  <si>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</si>
  <si>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</si>
  <si>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</si>
  <si>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</si>
  <si>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</si>
  <si>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</si>
  <si>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</si>
  <si>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</si>
  <si>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</si>
  <si>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</si>
  <si>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</si>
  <si>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</si>
  <si>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</si>
  <si>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</si>
  <si>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</si>
  <si>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</si>
  <si>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</si>
  <si>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</si>
  <si>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</si>
  <si>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</si>
  <si>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</si>
  <si>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</si>
  <si>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</si>
  <si>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</si>
  <si>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</si>
  <si>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</si>
  <si>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</si>
  <si>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</si>
  <si>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</si>
  <si>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</si>
  <si>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</si>
  <si>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</si>
  <si>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</si>
  <si>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</si>
  <si>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</si>
  <si>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</si>
  <si>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</si>
  <si>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</si>
  <si>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</si>
  <si>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</si>
  <si>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</si>
  <si>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</si>
  <si>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</si>
  <si>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</si>
  <si>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</si>
  <si>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</si>
  <si>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</si>
  <si>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</si>
  <si>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</si>
  <si>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</si>
  <si>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</si>
  <si>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</si>
  <si>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</si>
  <si>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</si>
  <si>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</si>
  <si>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</si>
  <si>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</si>
  <si>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</si>
  <si>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</si>
  <si>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</si>
  <si>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</si>
  <si>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</si>
  <si>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</si>
  <si>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</si>
  <si>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</si>
  <si>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</si>
  <si>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</si>
  <si>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</si>
  <si>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</si>
  <si>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</si>
  <si>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</si>
  <si>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</si>
  <si>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</si>
  <si>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</si>
  <si>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</si>
  <si>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</si>
  <si>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</si>
  <si>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</si>
  <si>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</si>
  <si>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</si>
  <si>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</si>
  <si>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</si>
  <si>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</si>
  <si>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</si>
  <si>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</si>
  <si>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</si>
  <si>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</si>
  <si>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</si>
  <si>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</si>
  <si>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</si>
  <si>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</si>
  <si>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</si>
  <si>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</si>
  <si>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</si>
  <si>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по факту</t>
  </si>
  <si>
    <t>Итого с учетом электроэнергии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</si>
  <si>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пер.Гагаринский 32</t>
    </r>
  </si>
  <si>
    <r>
      <t>Стоимость на 1 м</t>
    </r>
    <r>
      <rPr>
        <b/>
        <vertAlign val="superscript"/>
        <sz val="9"/>
        <color theme="1"/>
        <rFont val="Arial"/>
        <family val="2"/>
        <charset val="204"/>
      </rPr>
      <t xml:space="preserve">2 </t>
    </r>
    <r>
      <rPr>
        <b/>
        <sz val="9"/>
        <color theme="1"/>
        <rFont val="Arial"/>
        <family val="2"/>
        <charset val="204"/>
      </rPr>
      <t>общей площади (рублей в месяц)</t>
    </r>
  </si>
  <si>
    <t>Тариф с 01.09.2022 г, рост на 2,17%</t>
  </si>
  <si>
    <t>Тариф с 01.09.2023 г, рост на 12,8%</t>
  </si>
  <si>
    <t>1,94</t>
  </si>
  <si>
    <t>4,85</t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</si>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</sst>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/>
    <xf numFmtId="49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49" fontId="4" fillId="0" borderId="6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6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9" fillId="0" borderId="0" xfId="0" applyFont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vertical="center"/>
    </xf>
    <xf numFmtId="0" fontId="0" fillId="0" borderId="3" xfId="0" applyBorder="1"/>
    <xf numFmtId="0" fontId="0" fillId="0" borderId="3" xfId="0" applyFont="1" applyBorder="1"/>
    <xf numFmtId="2" fontId="8" fillId="0" borderId="3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Border="1" applyAlignment="1">
      <alignment vertical="center"/>
    </xf>
    <xf numFmtId="0" fontId="0" fillId="0" borderId="4" xfId="0" applyBorder="1"/>
    <xf numFmtId="0" fontId="0" fillId="0" borderId="4" xfId="0" applyFont="1" applyBorder="1"/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2" fontId="4" fillId="0" borderId="13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8" fillId="0" borderId="15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0" borderId="22" xfId="0" applyBorder="1"/>
    <xf numFmtId="4" fontId="15" fillId="0" borderId="8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vertical="center"/>
    </xf>
    <xf numFmtId="2" fontId="7" fillId="3" borderId="8" xfId="0" applyNumberFormat="1" applyFont="1" applyFill="1" applyBorder="1" applyAlignment="1">
      <alignment vertical="center"/>
    </xf>
    <xf numFmtId="2" fontId="14" fillId="3" borderId="22" xfId="0" applyNumberFormat="1" applyFont="1" applyFill="1" applyBorder="1"/>
    <xf numFmtId="2" fontId="7" fillId="3" borderId="21" xfId="0" applyNumberFormat="1" applyFont="1" applyFill="1" applyBorder="1" applyAlignment="1">
      <alignment vertical="center"/>
    </xf>
    <xf numFmtId="4" fontId="15" fillId="0" borderId="28" xfId="0" applyNumberFormat="1" applyFont="1" applyBorder="1" applyAlignment="1">
      <alignment horizontal="center" vertical="center" wrapText="1"/>
    </xf>
    <xf numFmtId="0" fontId="0" fillId="0" borderId="29" xfId="0" applyBorder="1"/>
    <xf numFmtId="4" fontId="16" fillId="0" borderId="4" xfId="0" applyNumberFormat="1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0" fontId="0" fillId="0" borderId="30" xfId="0" applyBorder="1"/>
    <xf numFmtId="0" fontId="0" fillId="0" borderId="23" xfId="0" applyBorder="1"/>
    <xf numFmtId="2" fontId="7" fillId="0" borderId="23" xfId="0" applyNumberFormat="1" applyFont="1" applyBorder="1" applyAlignment="1">
      <alignment vertical="center"/>
    </xf>
    <xf numFmtId="0" fontId="0" fillId="0" borderId="23" xfId="0" applyFont="1" applyBorder="1"/>
    <xf numFmtId="2" fontId="8" fillId="0" borderId="23" xfId="0" applyNumberFormat="1" applyFont="1" applyBorder="1" applyAlignment="1">
      <alignment vertical="center"/>
    </xf>
    <xf numFmtId="2" fontId="8" fillId="0" borderId="31" xfId="0" applyNumberFormat="1" applyFont="1" applyBorder="1" applyAlignment="1">
      <alignment vertical="center"/>
    </xf>
    <xf numFmtId="4" fontId="17" fillId="0" borderId="32" xfId="0" applyNumberFormat="1" applyFont="1" applyBorder="1" applyAlignment="1">
      <alignment vertical="center"/>
    </xf>
    <xf numFmtId="4" fontId="16" fillId="3" borderId="8" xfId="0" applyNumberFormat="1" applyFont="1" applyFill="1" applyBorder="1" applyAlignment="1">
      <alignment vertical="center"/>
    </xf>
    <xf numFmtId="4" fontId="0" fillId="0" borderId="0" xfId="0" applyNumberFormat="1"/>
    <xf numFmtId="4" fontId="14" fillId="0" borderId="4" xfId="0" applyNumberFormat="1" applyFont="1" applyBorder="1"/>
    <xf numFmtId="2" fontId="4" fillId="0" borderId="33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3" borderId="4" xfId="0" applyNumberFormat="1" applyFont="1" applyFill="1" applyBorder="1" applyAlignment="1">
      <alignment vertical="center" wrapText="1"/>
    </xf>
    <xf numFmtId="49" fontId="0" fillId="0" borderId="0" xfId="0" applyNumberFormat="1"/>
    <xf numFmtId="4" fontId="18" fillId="0" borderId="4" xfId="0" applyNumberFormat="1" applyFont="1" applyBorder="1" applyAlignment="1">
      <alignment vertical="center"/>
    </xf>
    <xf numFmtId="0" fontId="0" fillId="0" borderId="34" xfId="0" applyBorder="1"/>
    <xf numFmtId="4" fontId="16" fillId="0" borderId="23" xfId="0" applyNumberFormat="1" applyFont="1" applyBorder="1" applyAlignment="1">
      <alignment vertical="center"/>
    </xf>
    <xf numFmtId="4" fontId="14" fillId="0" borderId="23" xfId="0" applyNumberFormat="1" applyFont="1" applyBorder="1"/>
    <xf numFmtId="0" fontId="1" fillId="0" borderId="35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2" fontId="0" fillId="0" borderId="2" xfId="0" applyNumberFormat="1" applyBorder="1"/>
    <xf numFmtId="2" fontId="0" fillId="0" borderId="2" xfId="0" applyNumberFormat="1" applyFont="1" applyBorder="1"/>
    <xf numFmtId="49" fontId="3" fillId="0" borderId="18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topLeftCell="A49" zoomScale="131" zoomScaleNormal="131" workbookViewId="0">
      <selection activeCell="P67" sqref="P67"/>
    </sheetView>
  </sheetViews>
  <sheetFormatPr defaultRowHeight="13.2"/>
  <cols>
    <col min="1" max="1" width="6.88671875" style="1" customWidth="1"/>
    <col min="2" max="2" width="57.33203125" customWidth="1"/>
    <col min="3" max="3" width="15.6640625" customWidth="1"/>
    <col min="4" max="5" width="15" hidden="1" customWidth="1"/>
    <col min="6" max="6" width="11.5546875" hidden="1" customWidth="1"/>
    <col min="7" max="7" width="5.21875" hidden="1" customWidth="1"/>
    <col min="8" max="8" width="9.88671875" hidden="1" customWidth="1"/>
    <col min="9" max="9" width="10.21875" hidden="1" customWidth="1"/>
    <col min="10" max="10" width="8.5546875" hidden="1" customWidth="1"/>
    <col min="11" max="11" width="9.6640625" hidden="1" customWidth="1"/>
    <col min="12" max="12" width="10.6640625" hidden="1" customWidth="1"/>
    <col min="13" max="13" width="15" hidden="1" customWidth="1"/>
    <col min="14" max="14" width="0.109375" customWidth="1"/>
    <col min="15" max="15" width="11.33203125" customWidth="1"/>
    <col min="16" max="16" width="10.88671875" customWidth="1"/>
    <col min="17" max="252" width="8.5546875" customWidth="1"/>
    <col min="253" max="253" width="4.33203125" customWidth="1"/>
    <col min="254" max="254" width="19.44140625" customWidth="1"/>
    <col min="255" max="255" width="14.88671875" customWidth="1"/>
    <col min="256" max="256" width="9.44140625" customWidth="1"/>
    <col min="257" max="508" width="8.5546875" customWidth="1"/>
    <col min="509" max="509" width="4.33203125" customWidth="1"/>
    <col min="510" max="510" width="19.44140625" customWidth="1"/>
    <col min="511" max="511" width="14.88671875" customWidth="1"/>
    <col min="512" max="512" width="9.44140625" customWidth="1"/>
    <col min="513" max="764" width="8.5546875" customWidth="1"/>
    <col min="765" max="765" width="4.33203125" customWidth="1"/>
    <col min="766" max="766" width="19.44140625" customWidth="1"/>
    <col min="767" max="767" width="14.88671875" customWidth="1"/>
    <col min="768" max="768" width="9.44140625" customWidth="1"/>
    <col min="769" max="1020" width="8.5546875" customWidth="1"/>
    <col min="1021" max="1021" width="4.33203125" customWidth="1"/>
    <col min="1022" max="1022" width="19.44140625" customWidth="1"/>
    <col min="1023" max="1023" width="14.88671875" customWidth="1"/>
    <col min="1024" max="1024" width="9.44140625" customWidth="1"/>
    <col min="1025" max="1026" width="8.5546875" customWidth="1"/>
  </cols>
  <sheetData>
    <row r="1" spans="1:16" ht="59.55" customHeight="1" thickBot="1">
      <c r="A1" s="100" t="s">
        <v>138</v>
      </c>
      <c r="B1" s="100"/>
      <c r="C1" s="100"/>
      <c r="D1" s="100"/>
      <c r="E1" s="100"/>
      <c r="F1" s="100"/>
      <c r="G1" s="100"/>
      <c r="H1" s="100"/>
      <c r="I1" s="100"/>
      <c r="J1" s="31"/>
      <c r="K1" s="31"/>
    </row>
    <row r="2" spans="1:16" ht="48.6" customHeight="1" thickBot="1">
      <c r="A2" s="54" t="s">
        <v>0</v>
      </c>
      <c r="B2" s="55" t="s">
        <v>1</v>
      </c>
      <c r="C2" s="55" t="s">
        <v>2</v>
      </c>
      <c r="D2" s="55" t="s">
        <v>3</v>
      </c>
      <c r="E2" s="55"/>
      <c r="F2" s="55" t="s">
        <v>4</v>
      </c>
      <c r="G2" s="55" t="s">
        <v>5</v>
      </c>
      <c r="H2" s="56" t="s">
        <v>139</v>
      </c>
      <c r="I2" s="56" t="s">
        <v>139</v>
      </c>
      <c r="J2" s="57"/>
      <c r="K2" s="58" t="s">
        <v>140</v>
      </c>
      <c r="L2" s="63" t="s">
        <v>141</v>
      </c>
      <c r="M2" s="55" t="s">
        <v>3</v>
      </c>
      <c r="N2" s="63" t="s">
        <v>144</v>
      </c>
      <c r="O2" s="91" t="s">
        <v>3</v>
      </c>
      <c r="P2" s="63" t="s">
        <v>145</v>
      </c>
    </row>
    <row r="3" spans="1:16">
      <c r="A3" s="49"/>
      <c r="B3" s="50" t="s">
        <v>6</v>
      </c>
      <c r="C3" s="50">
        <v>1329</v>
      </c>
      <c r="D3" s="51"/>
      <c r="E3" s="77"/>
      <c r="F3" s="52"/>
      <c r="G3" s="52"/>
      <c r="H3" s="52"/>
      <c r="I3" s="53"/>
      <c r="K3" s="67"/>
      <c r="L3" s="64"/>
      <c r="M3" s="51"/>
      <c r="N3" s="88"/>
      <c r="O3" s="92"/>
      <c r="P3" s="92"/>
    </row>
    <row r="4" spans="1:16" ht="12.75" customHeight="1">
      <c r="A4" s="98" t="s">
        <v>7</v>
      </c>
      <c r="B4" s="99"/>
      <c r="C4" s="99"/>
      <c r="D4" s="99"/>
      <c r="E4" s="99"/>
      <c r="F4" s="99"/>
      <c r="G4" s="99"/>
      <c r="H4" s="99"/>
      <c r="I4" s="97"/>
      <c r="K4" s="68"/>
      <c r="L4" s="47"/>
      <c r="N4" s="68"/>
      <c r="O4" s="92"/>
      <c r="P4" s="92"/>
    </row>
    <row r="5" spans="1:16" ht="24">
      <c r="A5" s="4" t="s">
        <v>8</v>
      </c>
      <c r="B5" s="5" t="s">
        <v>9</v>
      </c>
      <c r="C5" s="5"/>
      <c r="D5" s="6">
        <f>C$3*12*H5</f>
        <v>59007.600000000006</v>
      </c>
      <c r="E5" s="78">
        <f>D5/C3/12</f>
        <v>3.7000000000000006</v>
      </c>
      <c r="F5" s="7">
        <v>3.22</v>
      </c>
      <c r="G5" s="7">
        <v>3.43</v>
      </c>
      <c r="H5" s="7">
        <v>3.7</v>
      </c>
      <c r="I5" s="39">
        <f>H5*1.05</f>
        <v>3.8850000000000002</v>
      </c>
      <c r="J5" s="46">
        <f t="shared" ref="J5" si="0">I5*1.05</f>
        <v>4.07925</v>
      </c>
      <c r="K5" s="69">
        <f>I5*1.0217</f>
        <v>3.9693045000000002</v>
      </c>
      <c r="L5" s="65">
        <v>4.4773754759999997</v>
      </c>
      <c r="M5" s="6">
        <f>N5*$C$3*12</f>
        <v>76403.546977635357</v>
      </c>
      <c r="N5" s="89">
        <f>L5*1.07</f>
        <v>4.7907917593200002</v>
      </c>
      <c r="O5" s="94">
        <f>P5*C$3*12</f>
        <v>83408.040000000008</v>
      </c>
      <c r="P5" s="94">
        <v>5.23</v>
      </c>
    </row>
    <row r="6" spans="1:16" ht="18.75" customHeight="1">
      <c r="A6" s="4" t="s">
        <v>10</v>
      </c>
      <c r="B6" s="96" t="s">
        <v>11</v>
      </c>
      <c r="C6" s="97"/>
      <c r="D6" s="6"/>
      <c r="E6" s="78"/>
      <c r="F6" s="8"/>
      <c r="G6" s="7"/>
      <c r="H6" s="7"/>
      <c r="I6" s="40"/>
      <c r="K6" s="68"/>
      <c r="L6" s="47"/>
      <c r="M6" s="6"/>
      <c r="N6" s="68"/>
      <c r="O6" s="92"/>
      <c r="P6" s="92"/>
    </row>
    <row r="7" spans="1:16" s="13" customFormat="1">
      <c r="A7" s="9" t="s">
        <v>12</v>
      </c>
      <c r="B7" s="10" t="s">
        <v>13</v>
      </c>
      <c r="C7" s="11" t="s">
        <v>14</v>
      </c>
      <c r="D7" s="6"/>
      <c r="E7" s="78"/>
      <c r="F7" s="12"/>
      <c r="G7" s="7"/>
      <c r="H7" s="7"/>
      <c r="I7" s="41"/>
      <c r="K7" s="70"/>
      <c r="L7" s="48"/>
      <c r="M7" s="6"/>
      <c r="N7" s="70"/>
      <c r="O7" s="93"/>
      <c r="P7" s="93"/>
    </row>
    <row r="8" spans="1:16" s="13" customFormat="1">
      <c r="A8" s="9" t="s">
        <v>15</v>
      </c>
      <c r="B8" s="10" t="s">
        <v>16</v>
      </c>
      <c r="C8" s="11" t="s">
        <v>17</v>
      </c>
      <c r="D8" s="6"/>
      <c r="E8" s="78"/>
      <c r="F8" s="12"/>
      <c r="G8" s="7"/>
      <c r="H8" s="7"/>
      <c r="I8" s="41"/>
      <c r="K8" s="70"/>
      <c r="L8" s="48"/>
      <c r="M8" s="6"/>
      <c r="N8" s="70"/>
      <c r="O8" s="93"/>
      <c r="P8" s="93"/>
    </row>
    <row r="9" spans="1:16" ht="12.75" customHeight="1">
      <c r="A9" s="4" t="s">
        <v>18</v>
      </c>
      <c r="B9" s="8" t="s">
        <v>19</v>
      </c>
      <c r="C9" s="8"/>
      <c r="D9" s="6"/>
      <c r="E9" s="78"/>
      <c r="F9" s="8"/>
      <c r="G9" s="7"/>
      <c r="H9" s="7"/>
      <c r="I9" s="41"/>
      <c r="K9" s="68"/>
      <c r="L9" s="47"/>
      <c r="M9" s="6"/>
      <c r="N9" s="68"/>
      <c r="O9" s="92"/>
      <c r="P9" s="92"/>
    </row>
    <row r="10" spans="1:16" s="13" customFormat="1">
      <c r="A10" s="9" t="s">
        <v>20</v>
      </c>
      <c r="B10" s="10" t="s">
        <v>21</v>
      </c>
      <c r="C10" s="11" t="s">
        <v>22</v>
      </c>
      <c r="D10" s="6"/>
      <c r="E10" s="78"/>
      <c r="F10" s="12"/>
      <c r="G10" s="7"/>
      <c r="H10" s="7"/>
      <c r="I10" s="41"/>
      <c r="K10" s="70"/>
      <c r="L10" s="48"/>
      <c r="M10" s="6"/>
      <c r="N10" s="70"/>
      <c r="O10" s="93"/>
      <c r="P10" s="93"/>
    </row>
    <row r="11" spans="1:16" s="13" customFormat="1" ht="22.8">
      <c r="A11" s="9" t="s">
        <v>23</v>
      </c>
      <c r="B11" s="10" t="s">
        <v>24</v>
      </c>
      <c r="C11" s="11" t="s">
        <v>25</v>
      </c>
      <c r="D11" s="6"/>
      <c r="E11" s="78"/>
      <c r="F11" s="12"/>
      <c r="G11" s="7"/>
      <c r="H11" s="7"/>
      <c r="I11" s="41"/>
      <c r="K11" s="70"/>
      <c r="L11" s="48"/>
      <c r="M11" s="6"/>
      <c r="N11" s="70"/>
      <c r="O11" s="93"/>
      <c r="P11" s="93"/>
    </row>
    <row r="12" spans="1:16" s="13" customFormat="1" ht="22.8">
      <c r="A12" s="9" t="s">
        <v>26</v>
      </c>
      <c r="B12" s="10" t="s">
        <v>27</v>
      </c>
      <c r="C12" s="11" t="s">
        <v>25</v>
      </c>
      <c r="D12" s="6"/>
      <c r="E12" s="78"/>
      <c r="F12" s="12"/>
      <c r="G12" s="7"/>
      <c r="H12" s="7"/>
      <c r="I12" s="41"/>
      <c r="K12" s="70"/>
      <c r="L12" s="48"/>
      <c r="M12" s="6"/>
      <c r="N12" s="70"/>
      <c r="O12" s="93"/>
      <c r="P12" s="93"/>
    </row>
    <row r="13" spans="1:16" s="13" customFormat="1" ht="22.8">
      <c r="A13" s="9" t="s">
        <v>28</v>
      </c>
      <c r="B13" s="10" t="s">
        <v>29</v>
      </c>
      <c r="C13" s="11" t="s">
        <v>25</v>
      </c>
      <c r="D13" s="6"/>
      <c r="E13" s="78"/>
      <c r="F13" s="12"/>
      <c r="G13" s="7"/>
      <c r="H13" s="7"/>
      <c r="I13" s="41"/>
      <c r="K13" s="70"/>
      <c r="L13" s="48"/>
      <c r="M13" s="6"/>
      <c r="N13" s="70"/>
      <c r="O13" s="93"/>
      <c r="P13" s="93"/>
    </row>
    <row r="14" spans="1:16" s="13" customFormat="1" ht="22.8">
      <c r="A14" s="9" t="s">
        <v>30</v>
      </c>
      <c r="B14" s="10" t="s">
        <v>31</v>
      </c>
      <c r="C14" s="11" t="s">
        <v>25</v>
      </c>
      <c r="D14" s="6"/>
      <c r="E14" s="78"/>
      <c r="F14" s="12"/>
      <c r="G14" s="7"/>
      <c r="H14" s="7"/>
      <c r="I14" s="41"/>
      <c r="K14" s="70"/>
      <c r="L14" s="48"/>
      <c r="M14" s="6"/>
      <c r="N14" s="70"/>
      <c r="O14" s="93"/>
      <c r="P14" s="93"/>
    </row>
    <row r="15" spans="1:16" s="13" customFormat="1" ht="22.8">
      <c r="A15" s="9" t="s">
        <v>32</v>
      </c>
      <c r="B15" s="10" t="s">
        <v>33</v>
      </c>
      <c r="C15" s="11" t="s">
        <v>25</v>
      </c>
      <c r="D15" s="6"/>
      <c r="E15" s="78"/>
      <c r="F15" s="12"/>
      <c r="G15" s="7"/>
      <c r="H15" s="7"/>
      <c r="I15" s="41"/>
      <c r="K15" s="70"/>
      <c r="L15" s="48"/>
      <c r="M15" s="6"/>
      <c r="N15" s="70"/>
      <c r="O15" s="93"/>
      <c r="P15" s="93"/>
    </row>
    <row r="16" spans="1:16" ht="12.75" customHeight="1">
      <c r="A16" s="4" t="s">
        <v>34</v>
      </c>
      <c r="B16" s="8" t="s">
        <v>35</v>
      </c>
      <c r="C16" s="8"/>
      <c r="D16" s="6"/>
      <c r="E16" s="78"/>
      <c r="F16" s="8"/>
      <c r="G16" s="7"/>
      <c r="H16" s="7"/>
      <c r="I16" s="41"/>
      <c r="K16" s="68"/>
      <c r="L16" s="47"/>
      <c r="M16" s="6"/>
      <c r="N16" s="68"/>
      <c r="O16" s="92"/>
      <c r="P16" s="92"/>
    </row>
    <row r="17" spans="1:16" s="13" customFormat="1">
      <c r="A17" s="9" t="s">
        <v>36</v>
      </c>
      <c r="B17" s="10" t="s">
        <v>37</v>
      </c>
      <c r="C17" s="11" t="s">
        <v>38</v>
      </c>
      <c r="D17" s="6"/>
      <c r="E17" s="78"/>
      <c r="F17" s="12"/>
      <c r="G17" s="7"/>
      <c r="H17" s="7"/>
      <c r="I17" s="41"/>
      <c r="K17" s="70"/>
      <c r="L17" s="48"/>
      <c r="M17" s="6"/>
      <c r="N17" s="70"/>
      <c r="O17" s="93"/>
      <c r="P17" s="93"/>
    </row>
    <row r="18" spans="1:16" s="13" customFormat="1">
      <c r="A18" s="9" t="s">
        <v>39</v>
      </c>
      <c r="B18" s="10" t="s">
        <v>40</v>
      </c>
      <c r="C18" s="11" t="s">
        <v>38</v>
      </c>
      <c r="D18" s="6"/>
      <c r="E18" s="78"/>
      <c r="F18" s="12"/>
      <c r="G18" s="7"/>
      <c r="H18" s="7"/>
      <c r="I18" s="41"/>
      <c r="K18" s="70"/>
      <c r="L18" s="48"/>
      <c r="M18" s="6"/>
      <c r="N18" s="70"/>
      <c r="O18" s="93"/>
      <c r="P18" s="93"/>
    </row>
    <row r="19" spans="1:16" s="13" customFormat="1" ht="22.8">
      <c r="A19" s="9" t="s">
        <v>41</v>
      </c>
      <c r="B19" s="10" t="s">
        <v>42</v>
      </c>
      <c r="C19" s="11" t="s">
        <v>25</v>
      </c>
      <c r="D19" s="6"/>
      <c r="E19" s="78"/>
      <c r="F19" s="12"/>
      <c r="G19" s="7"/>
      <c r="H19" s="7"/>
      <c r="I19" s="41"/>
      <c r="K19" s="70"/>
      <c r="L19" s="48"/>
      <c r="M19" s="6"/>
      <c r="N19" s="70"/>
      <c r="O19" s="93"/>
      <c r="P19" s="93"/>
    </row>
    <row r="20" spans="1:16" s="13" customFormat="1" ht="22.8">
      <c r="A20" s="9" t="s">
        <v>43</v>
      </c>
      <c r="B20" s="10" t="s">
        <v>44</v>
      </c>
      <c r="C20" s="11" t="s">
        <v>25</v>
      </c>
      <c r="D20" s="6"/>
      <c r="E20" s="78"/>
      <c r="F20" s="12"/>
      <c r="G20" s="7"/>
      <c r="H20" s="7"/>
      <c r="I20" s="41"/>
      <c r="K20" s="70"/>
      <c r="L20" s="48"/>
      <c r="M20" s="6"/>
      <c r="N20" s="70"/>
      <c r="O20" s="93"/>
      <c r="P20" s="93"/>
    </row>
    <row r="21" spans="1:16" s="13" customFormat="1" ht="22.8">
      <c r="A21" s="9" t="s">
        <v>45</v>
      </c>
      <c r="B21" s="10" t="s">
        <v>46</v>
      </c>
      <c r="C21" s="11" t="s">
        <v>25</v>
      </c>
      <c r="D21" s="6"/>
      <c r="E21" s="78"/>
      <c r="F21" s="12"/>
      <c r="G21" s="7"/>
      <c r="H21" s="7"/>
      <c r="I21" s="41"/>
      <c r="K21" s="70"/>
      <c r="L21" s="48"/>
      <c r="M21" s="6"/>
      <c r="N21" s="70"/>
      <c r="O21" s="93"/>
      <c r="P21" s="93"/>
    </row>
    <row r="22" spans="1:16" s="13" customFormat="1" ht="22.8">
      <c r="A22" s="9" t="s">
        <v>47</v>
      </c>
      <c r="B22" s="10" t="s">
        <v>48</v>
      </c>
      <c r="C22" s="11" t="s">
        <v>25</v>
      </c>
      <c r="D22" s="6"/>
      <c r="E22" s="78"/>
      <c r="F22" s="12"/>
      <c r="G22" s="7"/>
      <c r="H22" s="7"/>
      <c r="I22" s="41"/>
      <c r="K22" s="70"/>
      <c r="L22" s="48"/>
      <c r="M22" s="6"/>
      <c r="N22" s="70"/>
      <c r="O22" s="93"/>
      <c r="P22" s="93"/>
    </row>
    <row r="23" spans="1:16" s="13" customFormat="1" ht="22.8">
      <c r="A23" s="9" t="s">
        <v>49</v>
      </c>
      <c r="B23" s="10" t="s">
        <v>50</v>
      </c>
      <c r="C23" s="11" t="s">
        <v>25</v>
      </c>
      <c r="D23" s="6"/>
      <c r="E23" s="78"/>
      <c r="F23" s="12"/>
      <c r="G23" s="7"/>
      <c r="H23" s="7"/>
      <c r="I23" s="41"/>
      <c r="K23" s="70"/>
      <c r="L23" s="48"/>
      <c r="M23" s="6"/>
      <c r="N23" s="70"/>
      <c r="O23" s="93"/>
      <c r="P23" s="93"/>
    </row>
    <row r="24" spans="1:16" s="13" customFormat="1">
      <c r="A24" s="9" t="s">
        <v>51</v>
      </c>
      <c r="B24" s="10" t="s">
        <v>52</v>
      </c>
      <c r="C24" s="11" t="s">
        <v>22</v>
      </c>
      <c r="D24" s="6"/>
      <c r="E24" s="78"/>
      <c r="F24" s="12"/>
      <c r="G24" s="7"/>
      <c r="H24" s="7"/>
      <c r="I24" s="41"/>
      <c r="K24" s="70"/>
      <c r="L24" s="48"/>
      <c r="M24" s="6"/>
      <c r="N24" s="70"/>
      <c r="O24" s="93"/>
      <c r="P24" s="93"/>
    </row>
    <row r="25" spans="1:16" s="13" customFormat="1">
      <c r="A25" s="9" t="s">
        <v>53</v>
      </c>
      <c r="B25" s="10" t="s">
        <v>54</v>
      </c>
      <c r="C25" s="11" t="s">
        <v>38</v>
      </c>
      <c r="D25" s="6"/>
      <c r="E25" s="78"/>
      <c r="F25" s="12"/>
      <c r="G25" s="7"/>
      <c r="H25" s="7"/>
      <c r="I25" s="41"/>
      <c r="K25" s="70"/>
      <c r="L25" s="48"/>
      <c r="M25" s="6"/>
      <c r="N25" s="70"/>
      <c r="O25" s="93"/>
      <c r="P25" s="93"/>
    </row>
    <row r="26" spans="1:16" ht="12.75" customHeight="1">
      <c r="A26" s="98" t="s">
        <v>55</v>
      </c>
      <c r="B26" s="99"/>
      <c r="C26" s="99"/>
      <c r="D26" s="99"/>
      <c r="E26" s="99"/>
      <c r="F26" s="99"/>
      <c r="G26" s="99"/>
      <c r="H26" s="99"/>
      <c r="I26" s="97"/>
      <c r="K26" s="68"/>
      <c r="L26" s="76"/>
      <c r="M26" s="75"/>
      <c r="N26" s="90"/>
      <c r="O26" s="92"/>
      <c r="P26" s="92"/>
    </row>
    <row r="27" spans="1:16" ht="24" customHeight="1" thickBot="1">
      <c r="A27" s="4" t="s">
        <v>56</v>
      </c>
      <c r="B27" s="96" t="s">
        <v>57</v>
      </c>
      <c r="C27" s="101"/>
      <c r="D27" s="6">
        <f>C$3*12*H27</f>
        <v>55180.08</v>
      </c>
      <c r="E27" s="79">
        <f>D27/$C$3/12</f>
        <v>3.4600000000000004</v>
      </c>
      <c r="F27" s="7">
        <v>3.01</v>
      </c>
      <c r="G27" s="7">
        <v>3.21</v>
      </c>
      <c r="H27" s="7">
        <v>3.46</v>
      </c>
      <c r="I27" s="39">
        <f>H27*1.05</f>
        <v>3.633</v>
      </c>
      <c r="K27" s="69"/>
      <c r="L27" s="87"/>
      <c r="M27" s="6"/>
      <c r="N27" s="89"/>
      <c r="O27" s="92"/>
      <c r="P27" s="92"/>
    </row>
    <row r="28" spans="1:16" ht="12.75" customHeight="1" thickBot="1">
      <c r="A28" s="4" t="s">
        <v>58</v>
      </c>
      <c r="B28" s="8" t="s">
        <v>59</v>
      </c>
      <c r="C28" s="8"/>
      <c r="D28" s="6"/>
      <c r="E28" s="83">
        <v>0.35</v>
      </c>
      <c r="F28" s="8"/>
      <c r="G28" s="7"/>
      <c r="H28" s="7"/>
      <c r="I28" s="42"/>
      <c r="K28" s="68"/>
      <c r="L28" s="76"/>
      <c r="M28" s="6"/>
      <c r="N28" s="89"/>
      <c r="O28" s="92"/>
      <c r="P28" s="92"/>
    </row>
    <row r="29" spans="1:16" s="13" customFormat="1" ht="13.8" thickBot="1">
      <c r="A29" s="9" t="s">
        <v>60</v>
      </c>
      <c r="B29" s="14" t="s">
        <v>61</v>
      </c>
      <c r="C29" s="11" t="s">
        <v>38</v>
      </c>
      <c r="D29" s="6">
        <f>C$3*12*H29</f>
        <v>2582.4086064000003</v>
      </c>
      <c r="E29" s="79">
        <f t="shared" ref="E29:E32" si="1">D29/$C$3/12</f>
        <v>0.16192680000000001</v>
      </c>
      <c r="F29" s="15">
        <v>0.14000000000000001</v>
      </c>
      <c r="G29" s="15">
        <v>0.15</v>
      </c>
      <c r="H29" s="7">
        <v>0.16192680000000001</v>
      </c>
      <c r="I29" s="42">
        <f>H29*1.05</f>
        <v>0.17002314000000002</v>
      </c>
      <c r="K29" s="71">
        <f>I29*1.0217</f>
        <v>0.17371264213800003</v>
      </c>
      <c r="L29" s="66">
        <v>0.23594786033166401</v>
      </c>
      <c r="M29" s="6">
        <f t="shared" ref="M29:M61" si="2">N29*$C$3*12</f>
        <v>4026.2992299292346</v>
      </c>
      <c r="N29" s="89">
        <f t="shared" ref="N29:N62" si="3">L29*1.07</f>
        <v>0.2524642105548805</v>
      </c>
      <c r="O29" s="95">
        <f>P29*C$3*12</f>
        <v>4465.4400000000005</v>
      </c>
      <c r="P29" s="95">
        <v>0.28000000000000003</v>
      </c>
    </row>
    <row r="30" spans="1:16" s="13" customFormat="1" ht="23.4" thickBot="1">
      <c r="A30" s="9" t="s">
        <v>62</v>
      </c>
      <c r="B30" s="14" t="s">
        <v>63</v>
      </c>
      <c r="C30" s="11" t="s">
        <v>38</v>
      </c>
      <c r="D30" s="6">
        <f>C$3*12*H30</f>
        <v>1817.43408</v>
      </c>
      <c r="E30" s="79">
        <f t="shared" si="1"/>
        <v>0.11396000000000001</v>
      </c>
      <c r="F30" s="15">
        <v>0.09</v>
      </c>
      <c r="G30" s="15">
        <v>0.1</v>
      </c>
      <c r="H30" s="7">
        <v>0.11396000000000001</v>
      </c>
      <c r="I30" s="42">
        <f t="shared" ref="I30:I61" si="4">H30*1.05</f>
        <v>0.11965800000000001</v>
      </c>
      <c r="K30" s="71">
        <f t="shared" ref="K30:K62" si="5">I30*1.0217</f>
        <v>0.12225457860000002</v>
      </c>
      <c r="L30" s="66">
        <v>0.17790316466080003</v>
      </c>
      <c r="M30" s="6">
        <f t="shared" si="2"/>
        <v>3035.8036469111698</v>
      </c>
      <c r="N30" s="89">
        <f t="shared" si="3"/>
        <v>0.19035638618705605</v>
      </c>
      <c r="O30" s="95">
        <f t="shared" ref="O30:O62" si="6">P30*C$3*12</f>
        <v>3349.08</v>
      </c>
      <c r="P30" s="95">
        <v>0.21</v>
      </c>
    </row>
    <row r="31" spans="1:16" s="13" customFormat="1" ht="23.4" thickBot="1">
      <c r="A31" s="9" t="s">
        <v>64</v>
      </c>
      <c r="B31" s="14" t="s">
        <v>65</v>
      </c>
      <c r="C31" s="11" t="s">
        <v>38</v>
      </c>
      <c r="D31" s="6">
        <f>C$3*12*H31</f>
        <v>660.88512000000003</v>
      </c>
      <c r="E31" s="79">
        <f t="shared" si="1"/>
        <v>4.1439999999999998E-2</v>
      </c>
      <c r="F31" s="15">
        <v>0.03</v>
      </c>
      <c r="G31" s="15">
        <v>0.03</v>
      </c>
      <c r="H31" s="7">
        <v>4.1440000000000005E-2</v>
      </c>
      <c r="I31" s="42">
        <f t="shared" si="4"/>
        <v>4.3512000000000009E-2</v>
      </c>
      <c r="K31" s="71">
        <f t="shared" si="5"/>
        <v>4.4456210400000008E-2</v>
      </c>
      <c r="L31" s="66">
        <v>9.0146605331200003E-2</v>
      </c>
      <c r="M31" s="6">
        <f t="shared" si="2"/>
        <v>1538.2941261495162</v>
      </c>
      <c r="N31" s="89">
        <f t="shared" si="3"/>
        <v>9.6456867704384011E-2</v>
      </c>
      <c r="O31" s="95">
        <f t="shared" si="6"/>
        <v>1754.28</v>
      </c>
      <c r="P31" s="95">
        <v>0.11</v>
      </c>
    </row>
    <row r="32" spans="1:16" s="13" customFormat="1" ht="23.4" thickBot="1">
      <c r="A32" s="9" t="s">
        <v>66</v>
      </c>
      <c r="B32" s="14" t="s">
        <v>67</v>
      </c>
      <c r="C32" s="11" t="s">
        <v>38</v>
      </c>
      <c r="D32" s="6">
        <f>C$3*12*H32</f>
        <v>495.66383999999999</v>
      </c>
      <c r="E32" s="79">
        <f t="shared" si="1"/>
        <v>3.108E-2</v>
      </c>
      <c r="F32" s="15">
        <v>0.02</v>
      </c>
      <c r="G32" s="15">
        <v>0.02</v>
      </c>
      <c r="H32" s="7">
        <v>3.108E-2</v>
      </c>
      <c r="I32" s="42">
        <f t="shared" si="4"/>
        <v>3.2634000000000003E-2</v>
      </c>
      <c r="K32" s="71">
        <f t="shared" si="5"/>
        <v>3.3342157800000008E-2</v>
      </c>
      <c r="L32" s="66">
        <v>7.7609953998400011E-2</v>
      </c>
      <c r="M32" s="6">
        <f t="shared" si="2"/>
        <v>1324.3641946121372</v>
      </c>
      <c r="N32" s="89">
        <f t="shared" si="3"/>
        <v>8.3042650778288013E-2</v>
      </c>
      <c r="O32" s="95">
        <f t="shared" si="6"/>
        <v>1435.32</v>
      </c>
      <c r="P32" s="95">
        <v>0.09</v>
      </c>
    </row>
    <row r="33" spans="1:16" ht="12.75" customHeight="1" thickBot="1">
      <c r="A33" s="4" t="s">
        <v>68</v>
      </c>
      <c r="B33" s="8" t="s">
        <v>69</v>
      </c>
      <c r="C33" s="8"/>
      <c r="D33" s="6"/>
      <c r="E33" s="83">
        <v>0.28999999999999998</v>
      </c>
      <c r="F33" s="8"/>
      <c r="G33" s="15"/>
      <c r="H33" s="7"/>
      <c r="I33" s="42"/>
      <c r="K33" s="71"/>
      <c r="L33" s="65"/>
      <c r="M33" s="6"/>
      <c r="N33" s="89"/>
      <c r="O33" s="95"/>
      <c r="P33" s="95"/>
    </row>
    <row r="34" spans="1:16" s="13" customFormat="1" ht="23.4" thickBot="1">
      <c r="A34" s="9" t="s">
        <v>70</v>
      </c>
      <c r="B34" s="10" t="s">
        <v>71</v>
      </c>
      <c r="C34" s="11" t="s">
        <v>72</v>
      </c>
      <c r="D34" s="6">
        <f>C$3*12*H34</f>
        <v>0</v>
      </c>
      <c r="E34" s="79">
        <f t="shared" ref="E34:E36" si="7">D34/$C$3/12</f>
        <v>0</v>
      </c>
      <c r="F34" s="15">
        <v>0.33</v>
      </c>
      <c r="G34" s="15">
        <v>0.35</v>
      </c>
      <c r="H34" s="7"/>
      <c r="I34" s="42">
        <f t="shared" si="4"/>
        <v>0</v>
      </c>
      <c r="K34" s="71">
        <f t="shared" si="5"/>
        <v>0</v>
      </c>
      <c r="L34" s="66">
        <v>0</v>
      </c>
      <c r="M34" s="6">
        <f t="shared" si="2"/>
        <v>0</v>
      </c>
      <c r="N34" s="89">
        <f t="shared" si="3"/>
        <v>0</v>
      </c>
      <c r="O34" s="95">
        <f t="shared" si="6"/>
        <v>0</v>
      </c>
      <c r="P34" s="95">
        <f t="shared" ref="P30:P61" si="8">N34*1.0911</f>
        <v>0</v>
      </c>
    </row>
    <row r="35" spans="1:16" ht="23.4" thickBot="1">
      <c r="A35" s="9" t="s">
        <v>73</v>
      </c>
      <c r="B35" s="10" t="s">
        <v>74</v>
      </c>
      <c r="C35" s="11" t="s">
        <v>75</v>
      </c>
      <c r="D35" s="6">
        <f>C$3*12*H35</f>
        <v>1893.7663113600001</v>
      </c>
      <c r="E35" s="79">
        <f t="shared" si="7"/>
        <v>0.11874632000000002</v>
      </c>
      <c r="F35" s="15">
        <v>0.1</v>
      </c>
      <c r="G35" s="15">
        <v>0.11</v>
      </c>
      <c r="H35" s="7">
        <v>0.11874632</v>
      </c>
      <c r="I35" s="42">
        <f t="shared" si="4"/>
        <v>0.12468363600000001</v>
      </c>
      <c r="K35" s="71">
        <f t="shared" si="5"/>
        <v>0.12738927090120003</v>
      </c>
      <c r="L35" s="66">
        <v>0.18369509757655364</v>
      </c>
      <c r="M35" s="6">
        <f t="shared" si="2"/>
        <v>3134.6392752814395</v>
      </c>
      <c r="N35" s="89">
        <f t="shared" si="3"/>
        <v>0.19655375440691242</v>
      </c>
      <c r="O35" s="95">
        <f t="shared" si="6"/>
        <v>3349.08</v>
      </c>
      <c r="P35" s="95">
        <v>0.21</v>
      </c>
    </row>
    <row r="36" spans="1:16" s="13" customFormat="1" ht="23.4" thickBot="1">
      <c r="A36" s="9" t="s">
        <v>76</v>
      </c>
      <c r="B36" s="10" t="s">
        <v>77</v>
      </c>
      <c r="C36" s="11" t="s">
        <v>78</v>
      </c>
      <c r="D36" s="6">
        <f>C$3*12*H36</f>
        <v>0</v>
      </c>
      <c r="E36" s="79">
        <f t="shared" si="7"/>
        <v>0</v>
      </c>
      <c r="F36" s="15">
        <v>0.19</v>
      </c>
      <c r="G36" s="15">
        <v>0.2</v>
      </c>
      <c r="H36" s="7"/>
      <c r="I36" s="42">
        <f t="shared" si="4"/>
        <v>0</v>
      </c>
      <c r="K36" s="71">
        <f t="shared" si="5"/>
        <v>0</v>
      </c>
      <c r="L36" s="66">
        <v>0</v>
      </c>
      <c r="M36" s="6">
        <f t="shared" si="2"/>
        <v>0</v>
      </c>
      <c r="N36" s="89">
        <f t="shared" si="3"/>
        <v>0</v>
      </c>
      <c r="O36" s="95">
        <f t="shared" si="6"/>
        <v>0</v>
      </c>
      <c r="P36" s="95">
        <f t="shared" si="8"/>
        <v>0</v>
      </c>
    </row>
    <row r="37" spans="1:16" s="13" customFormat="1" ht="13.8" thickBot="1">
      <c r="A37" s="9" t="s">
        <v>79</v>
      </c>
      <c r="B37" s="10" t="s">
        <v>80</v>
      </c>
      <c r="C37" s="11" t="s">
        <v>38</v>
      </c>
      <c r="D37" s="6">
        <f>C$3*12*H37</f>
        <v>2754.5691801600001</v>
      </c>
      <c r="E37" s="79">
        <f t="shared" ref="E37" si="9">D37/$C$3/12</f>
        <v>0.17272192</v>
      </c>
      <c r="F37" s="15">
        <v>0.15</v>
      </c>
      <c r="G37" s="15">
        <v>0.16</v>
      </c>
      <c r="H37" s="7">
        <v>0.17272192</v>
      </c>
      <c r="I37" s="42">
        <f t="shared" si="4"/>
        <v>0.18135801600000001</v>
      </c>
      <c r="K37" s="71">
        <f t="shared" si="5"/>
        <v>0.18529348494720002</v>
      </c>
      <c r="L37" s="66">
        <v>0.2490110510204416</v>
      </c>
      <c r="M37" s="6">
        <f t="shared" si="2"/>
        <v>4249.2142185911835</v>
      </c>
      <c r="N37" s="89">
        <f t="shared" si="3"/>
        <v>0.26644182459187254</v>
      </c>
      <c r="O37" s="95">
        <f t="shared" si="6"/>
        <v>4624.92</v>
      </c>
      <c r="P37" s="95">
        <v>0.28999999999999998</v>
      </c>
    </row>
    <row r="38" spans="1:16" s="13" customFormat="1" ht="22.8">
      <c r="A38" s="9" t="s">
        <v>81</v>
      </c>
      <c r="B38" s="10" t="s">
        <v>82</v>
      </c>
      <c r="C38" s="11" t="s">
        <v>83</v>
      </c>
      <c r="D38" s="6">
        <f>C$3*12*H38</f>
        <v>0</v>
      </c>
      <c r="E38" s="78"/>
      <c r="F38" s="15">
        <v>0.19</v>
      </c>
      <c r="G38" s="15">
        <v>0.2</v>
      </c>
      <c r="H38" s="7"/>
      <c r="I38" s="42">
        <f t="shared" si="4"/>
        <v>0</v>
      </c>
      <c r="K38" s="71">
        <f t="shared" si="5"/>
        <v>0</v>
      </c>
      <c r="L38" s="66">
        <v>0</v>
      </c>
      <c r="M38" s="6">
        <f t="shared" si="2"/>
        <v>0</v>
      </c>
      <c r="N38" s="89">
        <f t="shared" si="3"/>
        <v>0</v>
      </c>
      <c r="O38" s="95">
        <f t="shared" si="6"/>
        <v>0</v>
      </c>
      <c r="P38" s="95">
        <f t="shared" si="8"/>
        <v>0</v>
      </c>
    </row>
    <row r="39" spans="1:16" ht="12.75" customHeight="1">
      <c r="A39" s="4" t="s">
        <v>84</v>
      </c>
      <c r="B39" s="96" t="s">
        <v>85</v>
      </c>
      <c r="C39" s="97"/>
      <c r="D39" s="81"/>
      <c r="E39" s="82" t="s">
        <v>142</v>
      </c>
      <c r="F39" s="81"/>
      <c r="G39" s="81"/>
      <c r="H39" s="81"/>
      <c r="I39" s="42"/>
      <c r="K39" s="71"/>
      <c r="L39" s="65"/>
      <c r="M39" s="6"/>
      <c r="N39" s="89"/>
      <c r="O39" s="95"/>
      <c r="P39" s="95"/>
    </row>
    <row r="40" spans="1:16" ht="13.8" thickBot="1">
      <c r="A40" s="9" t="s">
        <v>86</v>
      </c>
      <c r="B40" s="10" t="s">
        <v>87</v>
      </c>
      <c r="C40" s="11" t="s">
        <v>38</v>
      </c>
      <c r="D40" s="6">
        <f t="shared" ref="D40:D50" si="10">C$3*12*H40</f>
        <v>5336.9777865599999</v>
      </c>
      <c r="E40" s="79">
        <f t="shared" ref="E40:E53" si="11">D40/$C$3/12</f>
        <v>0.33464871999999996</v>
      </c>
      <c r="F40" s="15">
        <v>0.28999999999999998</v>
      </c>
      <c r="G40" s="15">
        <v>0.31</v>
      </c>
      <c r="H40" s="7">
        <v>0.33464872000000001</v>
      </c>
      <c r="I40" s="42">
        <f t="shared" si="4"/>
        <v>0.35138115600000003</v>
      </c>
      <c r="K40" s="71">
        <f t="shared" si="5"/>
        <v>0.35900612708520002</v>
      </c>
      <c r="L40" s="66">
        <v>0.44495891135210558</v>
      </c>
      <c r="M40" s="6">
        <f t="shared" si="2"/>
        <v>7592.9390485204167</v>
      </c>
      <c r="N40" s="89">
        <f t="shared" si="3"/>
        <v>0.47610603514675298</v>
      </c>
      <c r="O40" s="95">
        <f t="shared" si="6"/>
        <v>8292.9600000000009</v>
      </c>
      <c r="P40" s="95">
        <v>0.52</v>
      </c>
    </row>
    <row r="41" spans="1:16" ht="13.8" thickBot="1">
      <c r="A41" s="9" t="s">
        <v>88</v>
      </c>
      <c r="B41" s="16" t="s">
        <v>89</v>
      </c>
      <c r="C41" s="11" t="s">
        <v>38</v>
      </c>
      <c r="D41" s="6">
        <f t="shared" si="10"/>
        <v>516.48172127999999</v>
      </c>
      <c r="E41" s="79">
        <f t="shared" si="11"/>
        <v>3.2385359999999995E-2</v>
      </c>
      <c r="F41" s="15">
        <v>0.03</v>
      </c>
      <c r="G41" s="15">
        <v>0.03</v>
      </c>
      <c r="H41" s="7">
        <v>3.2385360000000002E-2</v>
      </c>
      <c r="I41" s="42">
        <f t="shared" si="4"/>
        <v>3.4004628000000002E-2</v>
      </c>
      <c r="K41" s="71">
        <f t="shared" si="5"/>
        <v>3.4742528427600006E-2</v>
      </c>
      <c r="L41" s="66">
        <v>7.91895720663328E-2</v>
      </c>
      <c r="M41" s="6">
        <f t="shared" si="2"/>
        <v>1351.3193659858468</v>
      </c>
      <c r="N41" s="89">
        <f t="shared" si="3"/>
        <v>8.4732842110976106E-2</v>
      </c>
      <c r="O41" s="95">
        <f t="shared" si="6"/>
        <v>1435.32</v>
      </c>
      <c r="P41" s="95">
        <v>0.09</v>
      </c>
    </row>
    <row r="42" spans="1:16" ht="13.8" thickBot="1">
      <c r="A42" s="9" t="s">
        <v>90</v>
      </c>
      <c r="B42" s="10" t="s">
        <v>91</v>
      </c>
      <c r="C42" s="11" t="s">
        <v>92</v>
      </c>
      <c r="D42" s="6">
        <f t="shared" si="10"/>
        <v>6542.1018028799999</v>
      </c>
      <c r="E42" s="79">
        <f t="shared" si="11"/>
        <v>0.41021456000000001</v>
      </c>
      <c r="F42" s="15">
        <v>0.36</v>
      </c>
      <c r="G42" s="15">
        <v>0.38</v>
      </c>
      <c r="H42" s="7">
        <v>0.41021456000000001</v>
      </c>
      <c r="I42" s="42">
        <f t="shared" si="4"/>
        <v>0.43072528800000004</v>
      </c>
      <c r="K42" s="71">
        <f t="shared" si="5"/>
        <v>0.44007202674960005</v>
      </c>
      <c r="L42" s="66">
        <v>0.53640124617354878</v>
      </c>
      <c r="M42" s="6">
        <f t="shared" si="2"/>
        <v>9153.3439691540589</v>
      </c>
      <c r="N42" s="89">
        <f t="shared" si="3"/>
        <v>0.5739493334056972</v>
      </c>
      <c r="O42" s="95">
        <f t="shared" si="6"/>
        <v>10047.24</v>
      </c>
      <c r="P42" s="95">
        <v>0.63</v>
      </c>
    </row>
    <row r="43" spans="1:16" ht="13.8" thickBot="1">
      <c r="A43" s="9" t="s">
        <v>93</v>
      </c>
      <c r="B43" s="3" t="s">
        <v>94</v>
      </c>
      <c r="C43" s="11" t="s">
        <v>38</v>
      </c>
      <c r="D43" s="6">
        <f t="shared" si="10"/>
        <v>495.66383999999999</v>
      </c>
      <c r="E43" s="79">
        <f t="shared" si="11"/>
        <v>3.108E-2</v>
      </c>
      <c r="F43" s="15">
        <v>0.02</v>
      </c>
      <c r="G43" s="15">
        <v>0.02</v>
      </c>
      <c r="H43" s="7">
        <v>3.108E-2</v>
      </c>
      <c r="I43" s="42">
        <f t="shared" si="4"/>
        <v>3.2634000000000003E-2</v>
      </c>
      <c r="K43" s="71">
        <f t="shared" si="5"/>
        <v>3.3342157800000008E-2</v>
      </c>
      <c r="L43" s="66">
        <v>7.7609953998400011E-2</v>
      </c>
      <c r="M43" s="6">
        <f t="shared" si="2"/>
        <v>1324.3641946121372</v>
      </c>
      <c r="N43" s="89">
        <f t="shared" si="3"/>
        <v>8.3042650778288013E-2</v>
      </c>
      <c r="O43" s="95">
        <f t="shared" si="6"/>
        <v>1435.32</v>
      </c>
      <c r="P43" s="95">
        <v>0.09</v>
      </c>
    </row>
    <row r="44" spans="1:16" ht="13.8" thickBot="1">
      <c r="A44" s="9" t="s">
        <v>95</v>
      </c>
      <c r="B44" s="3" t="s">
        <v>96</v>
      </c>
      <c r="C44" s="11" t="s">
        <v>97</v>
      </c>
      <c r="D44" s="6">
        <f t="shared" si="10"/>
        <v>5509.1383603200002</v>
      </c>
      <c r="E44" s="79">
        <f t="shared" si="11"/>
        <v>0.34544384</v>
      </c>
      <c r="F44" s="15">
        <v>0.3</v>
      </c>
      <c r="G44" s="15">
        <v>0.32</v>
      </c>
      <c r="H44" s="7">
        <v>0.34544384</v>
      </c>
      <c r="I44" s="42">
        <f t="shared" si="4"/>
        <v>0.36271603200000002</v>
      </c>
      <c r="K44" s="71">
        <f t="shared" si="5"/>
        <v>0.37058696989440004</v>
      </c>
      <c r="L44" s="66">
        <v>0.46802210204088318</v>
      </c>
      <c r="M44" s="6">
        <f t="shared" si="2"/>
        <v>7986.4976371823668</v>
      </c>
      <c r="N44" s="89">
        <f t="shared" si="3"/>
        <v>0.50078364918374507</v>
      </c>
      <c r="O44" s="95">
        <f t="shared" si="6"/>
        <v>8771.4000000000015</v>
      </c>
      <c r="P44" s="95">
        <v>0.55000000000000004</v>
      </c>
    </row>
    <row r="45" spans="1:16" ht="23.4" thickBot="1">
      <c r="A45" s="9" t="s">
        <v>98</v>
      </c>
      <c r="B45" s="3" t="s">
        <v>99</v>
      </c>
      <c r="C45" s="11" t="s">
        <v>38</v>
      </c>
      <c r="D45" s="6">
        <f t="shared" si="10"/>
        <v>1032.96344256</v>
      </c>
      <c r="E45" s="79">
        <f t="shared" si="11"/>
        <v>6.477071999999999E-2</v>
      </c>
      <c r="F45" s="15">
        <v>0.06</v>
      </c>
      <c r="G45" s="15">
        <v>0.06</v>
      </c>
      <c r="H45" s="7">
        <v>6.4770720000000004E-2</v>
      </c>
      <c r="I45" s="42">
        <f t="shared" si="4"/>
        <v>6.8009256000000004E-2</v>
      </c>
      <c r="K45" s="71">
        <f t="shared" si="5"/>
        <v>6.9485056855200011E-2</v>
      </c>
      <c r="L45" s="66">
        <v>0.14837914413266562</v>
      </c>
      <c r="M45" s="6">
        <f t="shared" si="2"/>
        <v>2531.9951319716938</v>
      </c>
      <c r="N45" s="89">
        <f t="shared" si="3"/>
        <v>0.15876568422195222</v>
      </c>
      <c r="O45" s="95">
        <f t="shared" si="6"/>
        <v>2711.16</v>
      </c>
      <c r="P45" s="95">
        <v>0.17</v>
      </c>
    </row>
    <row r="46" spans="1:16" s="13" customFormat="1" ht="13.8" thickBot="1">
      <c r="A46" s="9" t="s">
        <v>100</v>
      </c>
      <c r="B46" s="3" t="s">
        <v>101</v>
      </c>
      <c r="C46" s="11" t="s">
        <v>38</v>
      </c>
      <c r="D46" s="6">
        <f t="shared" si="10"/>
        <v>1032.96344256</v>
      </c>
      <c r="E46" s="79">
        <f t="shared" si="11"/>
        <v>6.477071999999999E-2</v>
      </c>
      <c r="F46" s="15">
        <v>0.06</v>
      </c>
      <c r="G46" s="15">
        <v>0.06</v>
      </c>
      <c r="H46" s="7">
        <v>6.4770720000000004E-2</v>
      </c>
      <c r="I46" s="42">
        <f t="shared" si="4"/>
        <v>6.8009256000000004E-2</v>
      </c>
      <c r="K46" s="71">
        <f t="shared" si="5"/>
        <v>6.9485056855200011E-2</v>
      </c>
      <c r="L46" s="66">
        <v>0.14837914413266562</v>
      </c>
      <c r="M46" s="6">
        <f t="shared" si="2"/>
        <v>2531.9951319716938</v>
      </c>
      <c r="N46" s="89">
        <f t="shared" si="3"/>
        <v>0.15876568422195222</v>
      </c>
      <c r="O46" s="95">
        <f t="shared" si="6"/>
        <v>2711.16</v>
      </c>
      <c r="P46" s="95">
        <v>0.17</v>
      </c>
    </row>
    <row r="47" spans="1:16" ht="23.4" thickBot="1">
      <c r="A47" s="17" t="s">
        <v>102</v>
      </c>
      <c r="B47" s="3" t="s">
        <v>103</v>
      </c>
      <c r="C47" s="11" t="s">
        <v>25</v>
      </c>
      <c r="D47" s="6">
        <f t="shared" si="10"/>
        <v>7747.2258191999999</v>
      </c>
      <c r="E47" s="79">
        <f t="shared" si="11"/>
        <v>0.48578039999999995</v>
      </c>
      <c r="F47" s="15">
        <v>0.42</v>
      </c>
      <c r="G47" s="15">
        <v>0.45</v>
      </c>
      <c r="H47" s="7">
        <v>0.4857804</v>
      </c>
      <c r="I47" s="42">
        <f t="shared" si="4"/>
        <v>0.51006942</v>
      </c>
      <c r="K47" s="71">
        <f t="shared" si="5"/>
        <v>0.52113792641400003</v>
      </c>
      <c r="L47" s="66">
        <v>0.65784358099499207</v>
      </c>
      <c r="M47" s="6">
        <f t="shared" si="2"/>
        <v>11225.679689787703</v>
      </c>
      <c r="N47" s="89">
        <f t="shared" si="3"/>
        <v>0.70389263166464155</v>
      </c>
      <c r="O47" s="95">
        <f t="shared" si="6"/>
        <v>12279.960000000001</v>
      </c>
      <c r="P47" s="95">
        <v>0.77</v>
      </c>
    </row>
    <row r="48" spans="1:16" ht="23.4" thickBot="1">
      <c r="A48" s="9" t="s">
        <v>104</v>
      </c>
      <c r="B48" s="3" t="s">
        <v>105</v>
      </c>
      <c r="C48" s="11" t="s">
        <v>106</v>
      </c>
      <c r="D48" s="6">
        <f t="shared" si="10"/>
        <v>688.64229504000002</v>
      </c>
      <c r="E48" s="79">
        <f t="shared" si="11"/>
        <v>4.318048E-2</v>
      </c>
      <c r="F48" s="15">
        <v>0.04</v>
      </c>
      <c r="G48" s="15">
        <v>0.04</v>
      </c>
      <c r="H48" s="7">
        <v>4.318048E-2</v>
      </c>
      <c r="I48" s="42">
        <f t="shared" si="4"/>
        <v>4.5339504000000003E-2</v>
      </c>
      <c r="K48" s="71">
        <f t="shared" si="5"/>
        <v>4.6323371236800005E-2</v>
      </c>
      <c r="L48" s="66">
        <v>0.12225276275511041</v>
      </c>
      <c r="M48" s="6">
        <f t="shared" si="2"/>
        <v>2086.1651546477956</v>
      </c>
      <c r="N48" s="89">
        <f t="shared" si="3"/>
        <v>0.13081045614796813</v>
      </c>
      <c r="O48" s="95">
        <f t="shared" si="6"/>
        <v>2232.7200000000003</v>
      </c>
      <c r="P48" s="95">
        <v>0.14000000000000001</v>
      </c>
    </row>
    <row r="49" spans="1:16" ht="13.8" thickBot="1">
      <c r="A49" s="9" t="s">
        <v>107</v>
      </c>
      <c r="B49" s="3" t="s">
        <v>108</v>
      </c>
      <c r="C49" s="11" t="s">
        <v>106</v>
      </c>
      <c r="D49" s="6">
        <f t="shared" si="10"/>
        <v>1032.96344256</v>
      </c>
      <c r="E49" s="79">
        <f t="shared" si="11"/>
        <v>6.477071999999999E-2</v>
      </c>
      <c r="F49" s="15">
        <v>0.06</v>
      </c>
      <c r="G49" s="15">
        <v>0.06</v>
      </c>
      <c r="H49" s="7">
        <v>6.4770720000000004E-2</v>
      </c>
      <c r="I49" s="42">
        <f t="shared" si="4"/>
        <v>6.8009256000000004E-2</v>
      </c>
      <c r="K49" s="71">
        <f t="shared" si="5"/>
        <v>6.9485056855200011E-2</v>
      </c>
      <c r="L49" s="66">
        <v>0.14837914413266562</v>
      </c>
      <c r="M49" s="6">
        <f t="shared" si="2"/>
        <v>2531.9951319716938</v>
      </c>
      <c r="N49" s="89">
        <f t="shared" si="3"/>
        <v>0.15876568422195222</v>
      </c>
      <c r="O49" s="95">
        <f t="shared" si="6"/>
        <v>2711.16</v>
      </c>
      <c r="P49" s="95">
        <v>0.17</v>
      </c>
    </row>
    <row r="50" spans="1:16" ht="13.8" thickBot="1">
      <c r="A50" s="9" t="s">
        <v>109</v>
      </c>
      <c r="B50" s="3" t="s">
        <v>110</v>
      </c>
      <c r="C50" s="11" t="s">
        <v>97</v>
      </c>
      <c r="D50" s="6">
        <f t="shared" si="10"/>
        <v>1032.96344256</v>
      </c>
      <c r="E50" s="79">
        <f t="shared" si="11"/>
        <v>6.477071999999999E-2</v>
      </c>
      <c r="F50" s="15">
        <v>0.06</v>
      </c>
      <c r="G50" s="15">
        <v>0.06</v>
      </c>
      <c r="H50" s="7">
        <v>6.4770720000000004E-2</v>
      </c>
      <c r="I50" s="42">
        <f t="shared" si="4"/>
        <v>6.8009256000000004E-2</v>
      </c>
      <c r="K50" s="71">
        <f t="shared" si="5"/>
        <v>6.9485056855200011E-2</v>
      </c>
      <c r="L50" s="66">
        <v>0.14837914413266562</v>
      </c>
      <c r="M50" s="6">
        <f t="shared" si="2"/>
        <v>2531.9951319716938</v>
      </c>
      <c r="N50" s="89">
        <f t="shared" si="3"/>
        <v>0.15876568422195222</v>
      </c>
      <c r="O50" s="95">
        <f t="shared" si="6"/>
        <v>2711.16</v>
      </c>
      <c r="P50" s="95">
        <v>0.17</v>
      </c>
    </row>
    <row r="51" spans="1:16" s="19" customFormat="1" ht="12.75" customHeight="1" thickBot="1">
      <c r="A51" s="4" t="s">
        <v>111</v>
      </c>
      <c r="B51" s="18" t="s">
        <v>112</v>
      </c>
      <c r="C51" s="18"/>
      <c r="D51" s="6"/>
      <c r="E51" s="83">
        <v>0.06</v>
      </c>
      <c r="F51" s="18"/>
      <c r="G51" s="15">
        <v>0</v>
      </c>
      <c r="H51" s="7"/>
      <c r="I51" s="42"/>
      <c r="K51" s="71"/>
      <c r="L51" s="65"/>
      <c r="M51" s="6"/>
      <c r="N51" s="89"/>
      <c r="O51" s="95"/>
      <c r="P51" s="95"/>
    </row>
    <row r="52" spans="1:16" s="13" customFormat="1" ht="46.2" thickBot="1">
      <c r="A52" s="9" t="s">
        <v>113</v>
      </c>
      <c r="B52" s="3" t="s">
        <v>114</v>
      </c>
      <c r="C52" s="11" t="s">
        <v>115</v>
      </c>
      <c r="D52" s="6">
        <f>C$3*12*H52</f>
        <v>516.48172127999999</v>
      </c>
      <c r="E52" s="79">
        <f t="shared" si="11"/>
        <v>3.2385359999999995E-2</v>
      </c>
      <c r="F52" s="15">
        <v>0.03</v>
      </c>
      <c r="G52" s="15">
        <v>0.03</v>
      </c>
      <c r="H52" s="7">
        <v>3.2385360000000002E-2</v>
      </c>
      <c r="I52" s="42">
        <f t="shared" si="4"/>
        <v>3.4004628000000002E-2</v>
      </c>
      <c r="K52" s="71">
        <f t="shared" si="5"/>
        <v>3.4742528427600006E-2</v>
      </c>
      <c r="L52" s="66">
        <v>9.9189572066332804E-2</v>
      </c>
      <c r="M52" s="6">
        <f t="shared" si="2"/>
        <v>1692.6065659858468</v>
      </c>
      <c r="N52" s="89">
        <f t="shared" si="3"/>
        <v>0.10613284211097611</v>
      </c>
      <c r="O52" s="95">
        <f t="shared" si="6"/>
        <v>1913.7599999999998</v>
      </c>
      <c r="P52" s="95">
        <v>0.12</v>
      </c>
    </row>
    <row r="53" spans="1:16" s="13" customFormat="1" ht="13.8" thickBot="1">
      <c r="A53" s="9" t="s">
        <v>116</v>
      </c>
      <c r="B53" s="3" t="s">
        <v>117</v>
      </c>
      <c r="C53" s="11" t="s">
        <v>38</v>
      </c>
      <c r="D53" s="6">
        <f>C$3*12*H53</f>
        <v>516.48172127999999</v>
      </c>
      <c r="E53" s="79">
        <f t="shared" si="11"/>
        <v>3.2385359999999995E-2</v>
      </c>
      <c r="F53" s="15">
        <v>0.03</v>
      </c>
      <c r="G53" s="15">
        <v>0.03</v>
      </c>
      <c r="H53" s="7">
        <v>3.2385360000000002E-2</v>
      </c>
      <c r="I53" s="42">
        <f t="shared" si="4"/>
        <v>3.4004628000000002E-2</v>
      </c>
      <c r="K53" s="71">
        <f t="shared" si="5"/>
        <v>3.4742528427600006E-2</v>
      </c>
      <c r="L53" s="66">
        <v>9.9189572066332804E-2</v>
      </c>
      <c r="M53" s="6">
        <f t="shared" si="2"/>
        <v>1692.6065659858468</v>
      </c>
      <c r="N53" s="89">
        <f t="shared" si="3"/>
        <v>0.10613284211097611</v>
      </c>
      <c r="O53" s="95">
        <f t="shared" si="6"/>
        <v>1913.7599999999998</v>
      </c>
      <c r="P53" s="95">
        <v>0.12</v>
      </c>
    </row>
    <row r="54" spans="1:16" ht="12.75" customHeight="1">
      <c r="A54" s="98" t="s">
        <v>118</v>
      </c>
      <c r="B54" s="99"/>
      <c r="C54" s="97"/>
      <c r="D54" s="84"/>
      <c r="E54" s="85" t="s">
        <v>143</v>
      </c>
      <c r="F54" s="84"/>
      <c r="G54" s="84"/>
      <c r="H54" s="84"/>
      <c r="I54" s="42"/>
      <c r="K54" s="71"/>
      <c r="L54" s="65"/>
      <c r="M54" s="6"/>
      <c r="N54" s="89"/>
      <c r="O54" s="95"/>
      <c r="P54" s="95"/>
    </row>
    <row r="55" spans="1:16" ht="13.8" thickBot="1">
      <c r="A55" s="2" t="s">
        <v>119</v>
      </c>
      <c r="B55" s="20" t="s">
        <v>120</v>
      </c>
      <c r="C55" s="21" t="s">
        <v>97</v>
      </c>
      <c r="D55" s="6">
        <f t="shared" ref="D55:D62" si="12">C$3*12*H55</f>
        <v>21809.20896</v>
      </c>
      <c r="E55" s="79">
        <f t="shared" ref="E55:E61" si="13">D55/$C$3/12</f>
        <v>1.3675200000000001</v>
      </c>
      <c r="F55" s="15">
        <v>1.18</v>
      </c>
      <c r="G55" s="15">
        <v>1.26</v>
      </c>
      <c r="H55" s="7">
        <v>1.3675200000000001</v>
      </c>
      <c r="I55" s="42">
        <f t="shared" si="4"/>
        <v>1.4358960000000001</v>
      </c>
      <c r="K55" s="71">
        <f t="shared" si="5"/>
        <v>1.4670549432000002</v>
      </c>
      <c r="L55" s="66">
        <v>1.6548379759296001</v>
      </c>
      <c r="M55" s="6">
        <f t="shared" si="2"/>
        <v>28238.750962934035</v>
      </c>
      <c r="N55" s="89">
        <f t="shared" si="3"/>
        <v>1.7706766342446723</v>
      </c>
      <c r="O55" s="95">
        <f t="shared" si="6"/>
        <v>30779.64</v>
      </c>
      <c r="P55" s="95">
        <v>1.93</v>
      </c>
    </row>
    <row r="56" spans="1:16" ht="13.8" thickBot="1">
      <c r="A56" s="2" t="s">
        <v>121</v>
      </c>
      <c r="B56" s="3" t="s">
        <v>122</v>
      </c>
      <c r="C56" s="22" t="s">
        <v>97</v>
      </c>
      <c r="D56" s="6">
        <f t="shared" si="12"/>
        <v>991.32767999999999</v>
      </c>
      <c r="E56" s="79">
        <f t="shared" si="13"/>
        <v>6.216E-2</v>
      </c>
      <c r="F56" s="15">
        <v>0.05</v>
      </c>
      <c r="G56" s="15">
        <v>0.05</v>
      </c>
      <c r="H56" s="7">
        <v>6.216E-2</v>
      </c>
      <c r="I56" s="42">
        <f t="shared" si="4"/>
        <v>6.5268000000000007E-2</v>
      </c>
      <c r="K56" s="71">
        <f t="shared" si="5"/>
        <v>6.6684315600000016E-2</v>
      </c>
      <c r="L56" s="66">
        <v>7.5219907996800006E-2</v>
      </c>
      <c r="M56" s="6">
        <f t="shared" si="2"/>
        <v>1283.5795892242743</v>
      </c>
      <c r="N56" s="89">
        <f t="shared" si="3"/>
        <v>8.0485301556576017E-2</v>
      </c>
      <c r="O56" s="95">
        <f t="shared" si="6"/>
        <v>1435.32</v>
      </c>
      <c r="P56" s="95">
        <v>0.09</v>
      </c>
    </row>
    <row r="57" spans="1:16" ht="23.4" thickBot="1">
      <c r="A57" s="2" t="s">
        <v>123</v>
      </c>
      <c r="B57" s="3" t="s">
        <v>124</v>
      </c>
      <c r="C57" s="22" t="s">
        <v>25</v>
      </c>
      <c r="D57" s="6">
        <f t="shared" si="12"/>
        <v>1321.7702400000001</v>
      </c>
      <c r="E57" s="79">
        <f t="shared" si="13"/>
        <v>8.2879999999999995E-2</v>
      </c>
      <c r="F57" s="15">
        <v>7.0000000000000007E-2</v>
      </c>
      <c r="G57" s="15">
        <v>7.0000000000000007E-2</v>
      </c>
      <c r="H57" s="7">
        <v>8.2880000000000009E-2</v>
      </c>
      <c r="I57" s="42">
        <f t="shared" si="4"/>
        <v>8.7024000000000018E-2</v>
      </c>
      <c r="K57" s="71">
        <f t="shared" si="5"/>
        <v>8.8912420800000017E-2</v>
      </c>
      <c r="L57" s="66">
        <v>0.1002932106624</v>
      </c>
      <c r="M57" s="6">
        <f t="shared" si="2"/>
        <v>1711.4394522990324</v>
      </c>
      <c r="N57" s="89">
        <f t="shared" si="3"/>
        <v>0.10731373540876801</v>
      </c>
      <c r="O57" s="95">
        <f t="shared" si="6"/>
        <v>1913.7599999999998</v>
      </c>
      <c r="P57" s="95">
        <v>0.12</v>
      </c>
    </row>
    <row r="58" spans="1:16" ht="13.8" thickBot="1">
      <c r="A58" s="2" t="s">
        <v>125</v>
      </c>
      <c r="B58" s="3" t="s">
        <v>126</v>
      </c>
      <c r="C58" s="22" t="s">
        <v>97</v>
      </c>
      <c r="D58" s="6">
        <f t="shared" si="12"/>
        <v>7765.4001599999992</v>
      </c>
      <c r="E58" s="79">
        <f t="shared" si="13"/>
        <v>0.48691999999999996</v>
      </c>
      <c r="F58" s="15">
        <v>0.41</v>
      </c>
      <c r="G58" s="15">
        <v>0.44</v>
      </c>
      <c r="H58" s="7">
        <v>0.48691999999999996</v>
      </c>
      <c r="I58" s="42">
        <f t="shared" si="4"/>
        <v>0.511266</v>
      </c>
      <c r="K58" s="71">
        <f t="shared" si="5"/>
        <v>0.52236047220000004</v>
      </c>
      <c r="L58" s="66">
        <v>0.58922261264160003</v>
      </c>
      <c r="M58" s="6">
        <f t="shared" si="2"/>
        <v>10054.706782256815</v>
      </c>
      <c r="N58" s="89">
        <f t="shared" si="3"/>
        <v>0.63046819552651212</v>
      </c>
      <c r="O58" s="95">
        <f t="shared" si="6"/>
        <v>11004.119999999999</v>
      </c>
      <c r="P58" s="95">
        <v>0.69</v>
      </c>
    </row>
    <row r="59" spans="1:16" ht="13.8" thickBot="1">
      <c r="A59" s="2" t="s">
        <v>127</v>
      </c>
      <c r="B59" s="3" t="s">
        <v>128</v>
      </c>
      <c r="C59" s="22" t="s">
        <v>97</v>
      </c>
      <c r="D59" s="6">
        <f t="shared" si="12"/>
        <v>25651.925490240003</v>
      </c>
      <c r="E59" s="79">
        <f t="shared" si="13"/>
        <v>1.6084728800000001</v>
      </c>
      <c r="F59" s="15">
        <v>1.4</v>
      </c>
      <c r="G59" s="15">
        <v>1.49</v>
      </c>
      <c r="H59" s="7">
        <v>1.6084728800000001</v>
      </c>
      <c r="I59" s="42">
        <f t="shared" si="4"/>
        <v>1.6888965240000002</v>
      </c>
      <c r="K59" s="71">
        <f t="shared" si="5"/>
        <v>1.7255455785708003</v>
      </c>
      <c r="L59" s="66">
        <v>1.9464154126278626</v>
      </c>
      <c r="M59" s="6">
        <f t="shared" si="2"/>
        <v>33214.333310630391</v>
      </c>
      <c r="N59" s="89">
        <f t="shared" si="3"/>
        <v>2.0826644915118129</v>
      </c>
      <c r="O59" s="95">
        <f t="shared" si="6"/>
        <v>36042.479999999996</v>
      </c>
      <c r="P59" s="95">
        <v>2.2599999999999998</v>
      </c>
    </row>
    <row r="60" spans="1:16" ht="13.8" thickBot="1">
      <c r="A60" s="2" t="s">
        <v>129</v>
      </c>
      <c r="B60" s="3" t="s">
        <v>130</v>
      </c>
      <c r="C60" s="22" t="s">
        <v>97</v>
      </c>
      <c r="D60" s="6">
        <f t="shared" si="12"/>
        <v>2582.4086064000003</v>
      </c>
      <c r="E60" s="79">
        <f t="shared" si="13"/>
        <v>0.16192680000000001</v>
      </c>
      <c r="F60" s="15">
        <v>0.14000000000000001</v>
      </c>
      <c r="G60" s="15">
        <v>0.15</v>
      </c>
      <c r="H60" s="7">
        <v>0.16192680000000001</v>
      </c>
      <c r="I60" s="42">
        <f t="shared" si="4"/>
        <v>0.17002314000000002</v>
      </c>
      <c r="K60" s="71">
        <f t="shared" si="5"/>
        <v>0.17371264213800003</v>
      </c>
      <c r="L60" s="66">
        <v>0.195947860331664</v>
      </c>
      <c r="M60" s="6">
        <f t="shared" si="2"/>
        <v>3343.7248299292341</v>
      </c>
      <c r="N60" s="89">
        <f t="shared" si="3"/>
        <v>0.20966421055488049</v>
      </c>
      <c r="O60" s="95">
        <f t="shared" si="6"/>
        <v>3668.04</v>
      </c>
      <c r="P60" s="95">
        <v>0.23</v>
      </c>
    </row>
    <row r="61" spans="1:16" ht="13.8" thickBot="1">
      <c r="A61" s="2" t="s">
        <v>131</v>
      </c>
      <c r="B61" s="3" t="s">
        <v>132</v>
      </c>
      <c r="C61" s="22" t="s">
        <v>97</v>
      </c>
      <c r="D61" s="6">
        <f t="shared" si="12"/>
        <v>17183.013120000003</v>
      </c>
      <c r="E61" s="79">
        <f t="shared" si="13"/>
        <v>1.0774400000000002</v>
      </c>
      <c r="F61" s="15">
        <v>0.93</v>
      </c>
      <c r="G61" s="15">
        <v>0.99</v>
      </c>
      <c r="H61" s="7">
        <v>1.0774400000000002</v>
      </c>
      <c r="I61" s="59">
        <f t="shared" si="4"/>
        <v>1.1313120000000003</v>
      </c>
      <c r="K61" s="72">
        <f t="shared" si="5"/>
        <v>1.1558614704000003</v>
      </c>
      <c r="L61" s="73">
        <v>1.3038117386112003</v>
      </c>
      <c r="M61" s="6">
        <f t="shared" si="2"/>
        <v>22248.712879887426</v>
      </c>
      <c r="N61" s="89">
        <f t="shared" si="3"/>
        <v>1.3950785603139844</v>
      </c>
      <c r="O61" s="95">
        <f t="shared" si="6"/>
        <v>24240.959999999999</v>
      </c>
      <c r="P61" s="95">
        <v>1.52</v>
      </c>
    </row>
    <row r="62" spans="1:16" s="19" customFormat="1" ht="13.8" thickBot="1">
      <c r="A62" s="23" t="s">
        <v>133</v>
      </c>
      <c r="B62" s="23"/>
      <c r="C62" s="23"/>
      <c r="D62" s="43">
        <f t="shared" si="12"/>
        <v>191535.48</v>
      </c>
      <c r="E62" s="79">
        <f>D62/$C$3/12</f>
        <v>12.01</v>
      </c>
      <c r="F62" s="24">
        <v>10.42</v>
      </c>
      <c r="G62" s="44">
        <v>11.1</v>
      </c>
      <c r="H62" s="45">
        <v>12.01</v>
      </c>
      <c r="I62" s="60">
        <f>H62*1.05</f>
        <v>12.6105</v>
      </c>
      <c r="J62" s="61">
        <f>I5+I27+I55+I56+I57+I58+I59+I60+I61</f>
        <v>12.607685663999998</v>
      </c>
      <c r="K62" s="62">
        <f t="shared" si="5"/>
        <v>12.884147850000002</v>
      </c>
      <c r="L62" s="74">
        <v>14.5333187748</v>
      </c>
      <c r="M62" s="6">
        <f>SUM(M5:M61)</f>
        <v>248040.91219602007</v>
      </c>
      <c r="N62" s="89">
        <f t="shared" si="3"/>
        <v>15.550651089036</v>
      </c>
      <c r="O62" s="95">
        <f t="shared" si="6"/>
        <v>270637.55999999994</v>
      </c>
      <c r="P62" s="95">
        <v>16.97</v>
      </c>
    </row>
    <row r="63" spans="1:16" ht="13.8" hidden="1" thickBot="1">
      <c r="A63" s="32" t="s">
        <v>134</v>
      </c>
      <c r="B63" s="33" t="s">
        <v>135</v>
      </c>
      <c r="C63" s="34" t="s">
        <v>97</v>
      </c>
      <c r="D63" s="35" t="s">
        <v>136</v>
      </c>
      <c r="E63" s="80"/>
      <c r="F63" s="36">
        <v>0.84</v>
      </c>
      <c r="G63" s="37">
        <v>0.89</v>
      </c>
      <c r="H63" s="38"/>
      <c r="I63" s="25"/>
      <c r="M63" s="35" t="s">
        <v>136</v>
      </c>
    </row>
    <row r="64" spans="1:16" ht="14.4" hidden="1" thickTop="1" thickBot="1">
      <c r="A64" s="26" t="s">
        <v>137</v>
      </c>
      <c r="B64" s="26"/>
      <c r="C64" s="27"/>
      <c r="D64" s="6">
        <f>C$3*12*H64</f>
        <v>191535.48</v>
      </c>
      <c r="E64" s="80"/>
      <c r="F64" s="28">
        <v>11.26</v>
      </c>
      <c r="G64" s="28">
        <v>11.99</v>
      </c>
      <c r="H64" s="7">
        <f>H62+H63</f>
        <v>12.01</v>
      </c>
      <c r="I64" s="25"/>
      <c r="M64" s="6">
        <f>L$3*12*Q64</f>
        <v>0</v>
      </c>
    </row>
    <row r="65" spans="5:16" hidden="1">
      <c r="H65" s="29">
        <v>12.01</v>
      </c>
      <c r="I65" s="30">
        <f>H65*1.05</f>
        <v>12.6105</v>
      </c>
    </row>
    <row r="66" spans="5:16">
      <c r="E66" s="86">
        <f>E54+E51+E39+E33+E28+E5</f>
        <v>11.19</v>
      </c>
    </row>
    <row r="67" spans="5:16">
      <c r="E67" s="86">
        <f>E62-E66</f>
        <v>0.82000000000000028</v>
      </c>
      <c r="N67" s="30"/>
      <c r="O67" s="30"/>
      <c r="P67" s="30"/>
    </row>
  </sheetData>
  <mergeCells count="7">
    <mergeCell ref="B39:C39"/>
    <mergeCell ref="A54:C54"/>
    <mergeCell ref="A1:I1"/>
    <mergeCell ref="A4:I4"/>
    <mergeCell ref="A26:I26"/>
    <mergeCell ref="B27:C27"/>
    <mergeCell ref="B6:C6"/>
  </mergeCells>
  <pageMargins left="0.74791666666666701" right="0.42" top="0.62" bottom="0.27569444444444402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7</cp:revision>
  <cp:lastPrinted>2023-08-31T08:15:49Z</cp:lastPrinted>
  <dcterms:created xsi:type="dcterms:W3CDTF">2011-09-20T07:13:12Z</dcterms:created>
  <dcterms:modified xsi:type="dcterms:W3CDTF">2025-08-22T11:53:33Z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