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bookViews>
    <workbookView xWindow="0" yWindow="0" windowWidth="23040" windowHeight="10632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9" i="1" l="1"/>
  <c r="M30" i="1"/>
  <c r="M31" i="1"/>
  <c r="M33" i="1"/>
  <c r="M34" i="1"/>
  <c r="M35" i="1"/>
  <c r="M37" i="1"/>
  <c r="M38" i="1"/>
  <c r="M39" i="1"/>
  <c r="M40" i="1"/>
  <c r="M41" i="1"/>
  <c r="M42" i="1"/>
  <c r="M43" i="1"/>
  <c r="M44" i="1"/>
  <c r="M45" i="1"/>
  <c r="M46" i="1"/>
  <c r="M47" i="1"/>
  <c r="M48" i="1"/>
  <c r="M50" i="1"/>
  <c r="M51" i="1"/>
  <c r="M53" i="1"/>
  <c r="M54" i="1"/>
  <c r="M55" i="1"/>
  <c r="M56" i="1"/>
  <c r="M57" i="1"/>
  <c r="M58" i="1"/>
  <c r="M59" i="1"/>
  <c r="M60" i="1"/>
  <c r="M6" i="1"/>
  <c r="N40" i="1"/>
  <c r="K30" i="1" l="1"/>
  <c r="K31" i="1"/>
  <c r="K33" i="1"/>
  <c r="K34" i="1"/>
  <c r="K35" i="1"/>
  <c r="K37" i="1"/>
  <c r="K38" i="1"/>
  <c r="K39" i="1"/>
  <c r="K40" i="1"/>
  <c r="K41" i="1"/>
  <c r="K42" i="1"/>
  <c r="K43" i="1"/>
  <c r="K44" i="1"/>
  <c r="K45" i="1"/>
  <c r="K46" i="1"/>
  <c r="K47" i="1"/>
  <c r="K48" i="1"/>
  <c r="K50" i="1"/>
  <c r="K51" i="1"/>
  <c r="K53" i="1"/>
  <c r="K54" i="1"/>
  <c r="K55" i="1"/>
  <c r="K56" i="1"/>
  <c r="K57" i="1"/>
  <c r="K58" i="1"/>
  <c r="K59" i="1"/>
  <c r="K60" i="1"/>
  <c r="L40" i="1"/>
  <c r="L61" i="1"/>
  <c r="K29" i="1"/>
  <c r="K6" i="1"/>
  <c r="J60" i="1" l="1"/>
  <c r="J59" i="1"/>
  <c r="J58" i="1"/>
  <c r="J57" i="1"/>
  <c r="J56" i="1"/>
  <c r="J55" i="1"/>
  <c r="J54" i="1"/>
  <c r="J53" i="1"/>
  <c r="J52" i="1"/>
  <c r="J51" i="1"/>
  <c r="J50" i="1"/>
  <c r="J48" i="1"/>
  <c r="J47" i="1"/>
  <c r="J46" i="1"/>
  <c r="J45" i="1"/>
  <c r="J44" i="1"/>
  <c r="J43" i="1"/>
  <c r="J42" i="1"/>
  <c r="J41" i="1"/>
  <c r="J40" i="1"/>
  <c r="J39" i="1"/>
  <c r="J38" i="1"/>
  <c r="J37" i="1"/>
  <c r="J35" i="1"/>
  <c r="J34" i="1"/>
  <c r="J33" i="1"/>
  <c r="J31" i="1"/>
  <c r="J30" i="1"/>
  <c r="J29" i="1"/>
  <c r="J6" i="1"/>
  <c r="E62" i="1"/>
  <c r="H61" i="1" l="1"/>
  <c r="F53" i="1" l="1"/>
  <c r="F57" i="1"/>
  <c r="F6" i="1"/>
  <c r="F29" i="1"/>
  <c r="F60" i="1" l="1"/>
  <c r="G30" i="1"/>
  <c r="H30" i="1" s="1"/>
  <c r="G31" i="1"/>
  <c r="H31" i="1" s="1"/>
  <c r="G33" i="1"/>
  <c r="H33" i="1" s="1"/>
  <c r="G34" i="1"/>
  <c r="H34" i="1" s="1"/>
  <c r="G35" i="1"/>
  <c r="H35" i="1" s="1"/>
  <c r="G36" i="1"/>
  <c r="G37" i="1"/>
  <c r="H37" i="1" s="1"/>
  <c r="G38" i="1"/>
  <c r="H38" i="1" s="1"/>
  <c r="G39" i="1"/>
  <c r="H39" i="1" s="1"/>
  <c r="G40" i="1"/>
  <c r="H40" i="1" s="1"/>
  <c r="G41" i="1"/>
  <c r="H41" i="1" s="1"/>
  <c r="G42" i="1"/>
  <c r="H42" i="1" s="1"/>
  <c r="G43" i="1"/>
  <c r="H43" i="1" s="1"/>
  <c r="G44" i="1"/>
  <c r="H44" i="1" s="1"/>
  <c r="G45" i="1"/>
  <c r="H45" i="1" s="1"/>
  <c r="G46" i="1"/>
  <c r="H46" i="1" s="1"/>
  <c r="G47" i="1"/>
  <c r="H47" i="1" s="1"/>
  <c r="G48" i="1"/>
  <c r="H48" i="1" s="1"/>
  <c r="G49" i="1"/>
  <c r="G50" i="1"/>
  <c r="H50" i="1" s="1"/>
  <c r="G51" i="1"/>
  <c r="H51" i="1" s="1"/>
  <c r="G53" i="1"/>
  <c r="H53" i="1" s="1"/>
  <c r="G54" i="1"/>
  <c r="H54" i="1" s="1"/>
  <c r="G55" i="1"/>
  <c r="H55" i="1" s="1"/>
  <c r="G56" i="1"/>
  <c r="H56" i="1" s="1"/>
  <c r="G57" i="1"/>
  <c r="H57" i="1" s="1"/>
  <c r="G58" i="1"/>
  <c r="H58" i="1" s="1"/>
  <c r="G59" i="1"/>
  <c r="H59" i="1" s="1"/>
  <c r="G29" i="1"/>
  <c r="H29" i="1" s="1"/>
  <c r="G6" i="1"/>
  <c r="H6" i="1" l="1"/>
  <c r="G60" i="1"/>
  <c r="H60" i="1" s="1"/>
  <c r="F61" i="1"/>
  <c r="D59" i="1"/>
  <c r="D58" i="1"/>
  <c r="D57" i="1"/>
  <c r="D55" i="1"/>
  <c r="D54" i="1"/>
  <c r="D53" i="1"/>
  <c r="D48" i="1"/>
  <c r="D47" i="1"/>
  <c r="D46" i="1"/>
  <c r="D44" i="1"/>
  <c r="D43" i="1"/>
  <c r="D42" i="1"/>
  <c r="D41" i="1"/>
  <c r="D38" i="1"/>
  <c r="D35" i="1"/>
  <c r="D34" i="1"/>
  <c r="D31" i="1"/>
  <c r="D30" i="1"/>
  <c r="D29" i="1"/>
  <c r="C4" i="1"/>
  <c r="D50" i="1" s="1"/>
  <c r="J62" i="1" l="1"/>
  <c r="D39" i="1"/>
  <c r="D51" i="1"/>
  <c r="D56" i="1"/>
  <c r="D33" i="1"/>
  <c r="D6" i="1"/>
  <c r="D37" i="1"/>
  <c r="D45" i="1"/>
  <c r="D60" i="1" l="1"/>
</calcChain>
</file>

<file path=xl/sharedStrings.xml><?xml version="1.0" encoding="utf-8"?>
<sst xmlns="http://schemas.openxmlformats.org/spreadsheetml/2006/main" count="167" uniqueCount="131">
  <si>
    <r>
      <rPr>
        <b/>
        <sz val="10"/>
        <rFont val="Arial Cyr"/>
        <charset val="204"/>
      </rPr>
      <t>ПЕРЕЧЕНЬ</t>
    </r>
    <r>
      <rPr>
        <sz val="11"/>
        <color theme="1"/>
        <rFont val="Calibri"/>
        <family val="2"/>
        <charset val="204"/>
        <scheme val="minor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Десницкого 74</t>
    </r>
  </si>
  <si>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</si>
  <si>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</si>
  <si>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</si>
  <si>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</si>
  <si>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charset val="204"/>
      </rPr>
      <t>Площадь, м</t>
    </r>
    <r>
      <rPr>
        <vertAlign val="superscript"/>
        <sz val="9"/>
        <rFont val="Arial Cyr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</si>
  <si>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</si>
  <si>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</si>
  <si>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</si>
  <si>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</si>
  <si>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</si>
  <si>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</si>
  <si>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</si>
  <si>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</si>
  <si>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</si>
  <si>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</si>
  <si>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</si>
  <si>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</si>
  <si>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</si>
  <si>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</si>
  <si>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</si>
  <si>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</si>
  <si>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</si>
  <si>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</si>
  <si>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</si>
  <si>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</si>
  <si>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</si>
  <si>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</si>
  <si>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Восстановление приямков, входов в подвалы</t>
  </si>
  <si>
    <t>1.2.5.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</si>
  <si>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</si>
  <si>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</si>
  <si>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</si>
  <si>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</si>
  <si>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</si>
  <si>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</si>
  <si>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</si>
  <si>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</si>
  <si>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</si>
  <si>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</si>
  <si>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</si>
  <si>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</si>
  <si>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</si>
  <si>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</si>
  <si>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</si>
  <si>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</si>
  <si>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</si>
  <si>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</si>
  <si>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</si>
  <si>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</si>
  <si>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</si>
  <si>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</si>
  <si>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</si>
  <si>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</si>
  <si>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</si>
  <si>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</si>
  <si>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</si>
  <si>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</si>
  <si>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Опрессовка и промывка трубопроводов системы  центрального отопления</t>
  </si>
  <si>
    <t>2.1.2.</t>
  </si>
  <si>
    <t>Ликвидация воздушных пробок в системе центрального отопления (наладка системы - стояки)</t>
  </si>
  <si>
    <t>2.1.3.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</si>
  <si>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</si>
  <si>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</si>
  <si>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</si>
  <si>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</si>
  <si>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</si>
  <si>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</si>
  <si>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</si>
  <si>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</si>
  <si>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</si>
  <si>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</si>
  <si>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Осмотр системы ЦО. Внутриквартирные устройства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</si>
  <si>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</si>
  <si>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</si>
  <si>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</si>
  <si>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</si>
  <si>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</si>
  <si>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</si>
  <si>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</si>
  <si>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</si>
  <si>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</si>
  <si>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</si>
  <si>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</si>
  <si>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Аварийное обслуживание</t>
  </si>
  <si>
    <t>Постоянно</t>
  </si>
  <si>
    <t>2.3.5.</t>
  </si>
  <si>
    <t>Очистка тех. этажей от мусора со сбором его в тару и отноской в установленное место</t>
  </si>
  <si>
    <t>2.3.6</t>
  </si>
  <si>
    <t>Очистка кровли от мусора и грязи</t>
  </si>
  <si>
    <t>2.3.7.</t>
  </si>
  <si>
    <t>Удаление с крыш снега и наледи</t>
  </si>
  <si>
    <t>2.3.8.</t>
  </si>
  <si>
    <t>Очистка территорий от наледи и льда, посыпка территорий противогололедными материалами (вход в подъезд, тротуар)</t>
  </si>
  <si>
    <t>1 раз в сутки во время голеледа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</si>
  <si>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</si>
  <si>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</si>
  <si>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</si>
  <si>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</si>
  <si>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</si>
  <si>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</si>
  <si>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</si>
  <si>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</si>
  <si>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</si>
  <si>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</si>
  <si>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</si>
  <si>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</si>
  <si>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</si>
  <si>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</si>
  <si>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</si>
  <si>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</si>
  <si>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</si>
  <si>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</si>
  <si>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</si>
  <si>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</si>
  <si>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</si>
  <si>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</si>
  <si>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</si>
  <si>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</si>
  <si>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</si>
  <si>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</si>
  <si>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</si>
  <si>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</si>
  <si>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</si>
  <si>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</si>
  <si>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r>
      <t>Стоимость на 1 м</t>
    </r>
    <r>
      <rPr>
        <b/>
        <vertAlign val="superscript"/>
        <sz val="9"/>
        <color theme="1"/>
        <rFont val="Arial"/>
        <family val="2"/>
        <charset val="204"/>
      </rPr>
      <t xml:space="preserve">2 </t>
    </r>
    <r>
      <rPr>
        <b/>
        <sz val="9"/>
        <color theme="1"/>
        <rFont val="Arial"/>
        <family val="2"/>
        <charset val="204"/>
      </rPr>
      <t>общей площади (рублей в месяц)</t>
    </r>
  </si>
  <si>
    <t>Тариф с 01.09.2022 г, рост на 2,17%</t>
  </si>
  <si>
    <t>Тариф с 01.09.2023 г, рост на 12,8%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</si>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</sst>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9"/>
      <name val="Times New Roman CYR"/>
      <charset val="1"/>
    </font>
    <font>
      <b/>
      <sz val="9"/>
      <name val="Arial Cyr"/>
      <charset val="204"/>
    </font>
    <font>
      <sz val="9"/>
      <name val="Arial Cyr"/>
      <charset val="204"/>
    </font>
    <font>
      <vertAlign val="superscript"/>
      <sz val="9"/>
      <name val="Arial Cyr"/>
      <charset val="204"/>
    </font>
    <font>
      <b/>
      <sz val="9"/>
      <color theme="1"/>
      <name val="Times New Roman"/>
      <family val="1"/>
      <charset val="204"/>
    </font>
    <font>
      <b/>
      <vertAlign val="superscript"/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9"/>
      <name val="Times New Roman CYR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1" fillId="0" borderId="0" xfId="0" applyFont="1"/>
    <xf numFmtId="0" fontId="10" fillId="0" borderId="0" xfId="0" applyFont="1"/>
    <xf numFmtId="4" fontId="10" fillId="0" borderId="0" xfId="0" applyNumberFormat="1" applyFont="1" applyAlignment="1">
      <alignment vertical="center"/>
    </xf>
    <xf numFmtId="2" fontId="0" fillId="0" borderId="0" xfId="0" applyNumberFormat="1"/>
    <xf numFmtId="164" fontId="10" fillId="0" borderId="0" xfId="0" applyNumberFormat="1" applyFont="1"/>
    <xf numFmtId="0" fontId="12" fillId="0" borderId="0" xfId="0" applyFont="1"/>
    <xf numFmtId="2" fontId="12" fillId="0" borderId="1" xfId="0" applyNumberFormat="1" applyFont="1" applyFill="1" applyBorder="1" applyAlignment="1">
      <alignment vertical="center"/>
    </xf>
    <xf numFmtId="4" fontId="12" fillId="0" borderId="0" xfId="0" applyNumberFormat="1" applyFont="1" applyAlignment="1">
      <alignment vertical="center"/>
    </xf>
    <xf numFmtId="4" fontId="12" fillId="0" borderId="3" xfId="0" applyNumberFormat="1" applyFont="1" applyBorder="1" applyAlignment="1">
      <alignment vertical="center"/>
    </xf>
    <xf numFmtId="4" fontId="13" fillId="0" borderId="6" xfId="0" applyNumberFormat="1" applyFont="1" applyBorder="1" applyAlignment="1">
      <alignment vertical="center"/>
    </xf>
    <xf numFmtId="4" fontId="12" fillId="0" borderId="6" xfId="0" applyNumberFormat="1" applyFont="1" applyBorder="1" applyAlignment="1">
      <alignment vertical="center"/>
    </xf>
    <xf numFmtId="0" fontId="10" fillId="0" borderId="6" xfId="0" applyFont="1" applyBorder="1"/>
    <xf numFmtId="0" fontId="4" fillId="0" borderId="6" xfId="0" applyFont="1" applyBorder="1" applyAlignment="1">
      <alignment vertical="center" wrapText="1"/>
    </xf>
    <xf numFmtId="4" fontId="10" fillId="0" borderId="6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12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/>
    </xf>
    <xf numFmtId="0" fontId="0" fillId="0" borderId="2" xfId="0" applyBorder="1"/>
    <xf numFmtId="49" fontId="3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2" fontId="4" fillId="0" borderId="9" xfId="0" applyNumberFormat="1" applyFont="1" applyBorder="1" applyAlignment="1">
      <alignment horizontal="center" vertical="center"/>
    </xf>
    <xf numFmtId="0" fontId="10" fillId="0" borderId="9" xfId="0" applyFont="1" applyBorder="1"/>
    <xf numFmtId="4" fontId="10" fillId="0" borderId="9" xfId="0" applyNumberFormat="1" applyFont="1" applyBorder="1" applyAlignment="1">
      <alignment vertical="center"/>
    </xf>
    <xf numFmtId="0" fontId="0" fillId="0" borderId="4" xfId="0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" fontId="9" fillId="0" borderId="11" xfId="0" applyNumberFormat="1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4" fontId="9" fillId="0" borderId="13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14" xfId="0" applyBorder="1"/>
    <xf numFmtId="4" fontId="12" fillId="0" borderId="14" xfId="0" applyNumberFormat="1" applyFont="1" applyBorder="1" applyAlignment="1">
      <alignment vertical="center"/>
    </xf>
    <xf numFmtId="4" fontId="13" fillId="0" borderId="13" xfId="0" applyNumberFormat="1" applyFont="1" applyBorder="1" applyAlignment="1">
      <alignment vertical="center"/>
    </xf>
    <xf numFmtId="4" fontId="12" fillId="0" borderId="0" xfId="0" applyNumberFormat="1" applyFont="1" applyFill="1" applyBorder="1" applyAlignment="1">
      <alignment vertical="center"/>
    </xf>
    <xf numFmtId="0" fontId="4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12" fillId="0" borderId="16" xfId="0" applyNumberFormat="1" applyFont="1" applyBorder="1" applyAlignment="1">
      <alignment vertical="center"/>
    </xf>
    <xf numFmtId="4" fontId="12" fillId="0" borderId="16" xfId="0" applyNumberFormat="1" applyFont="1" applyBorder="1" applyAlignment="1">
      <alignment vertical="center"/>
    </xf>
    <xf numFmtId="4" fontId="12" fillId="0" borderId="17" xfId="0" applyNumberFormat="1" applyFont="1" applyBorder="1" applyAlignment="1">
      <alignment vertical="center"/>
    </xf>
    <xf numFmtId="4" fontId="12" fillId="0" borderId="18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horizontal="center" vertical="center"/>
    </xf>
    <xf numFmtId="2" fontId="3" fillId="2" borderId="11" xfId="0" applyNumberFormat="1" applyFont="1" applyFill="1" applyBorder="1" applyAlignment="1">
      <alignment horizontal="center" vertical="center" wrapText="1"/>
    </xf>
    <xf numFmtId="2" fontId="11" fillId="2" borderId="11" xfId="0" applyNumberFormat="1" applyFont="1" applyFill="1" applyBorder="1" applyAlignment="1">
      <alignment vertical="center"/>
    </xf>
    <xf numFmtId="4" fontId="11" fillId="2" borderId="11" xfId="0" applyNumberFormat="1" applyFont="1" applyFill="1" applyBorder="1" applyAlignment="1">
      <alignment vertical="center"/>
    </xf>
    <xf numFmtId="4" fontId="13" fillId="2" borderId="5" xfId="0" applyNumberFormat="1" applyFont="1" applyFill="1" applyBorder="1" applyAlignment="1">
      <alignment vertical="center"/>
    </xf>
    <xf numFmtId="4" fontId="13" fillId="0" borderId="19" xfId="0" applyNumberFormat="1" applyFont="1" applyBorder="1" applyAlignment="1">
      <alignment vertical="center"/>
    </xf>
    <xf numFmtId="0" fontId="0" fillId="0" borderId="19" xfId="0" applyBorder="1"/>
    <xf numFmtId="0" fontId="0" fillId="0" borderId="19" xfId="0" applyFont="1" applyBorder="1"/>
    <xf numFmtId="0" fontId="0" fillId="0" borderId="6" xfId="0" applyBorder="1"/>
    <xf numFmtId="0" fontId="0" fillId="0" borderId="6" xfId="0" applyFont="1" applyBorder="1"/>
    <xf numFmtId="49" fontId="3" fillId="0" borderId="19" xfId="0" applyNumberFormat="1" applyFont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/>
    </xf>
    <xf numFmtId="49" fontId="3" fillId="0" borderId="21" xfId="0" applyNumberFormat="1" applyFont="1" applyBorder="1" applyAlignment="1">
      <alignment vertical="center" wrapText="1"/>
    </xf>
    <xf numFmtId="0" fontId="0" fillId="0" borderId="23" xfId="0" applyBorder="1"/>
    <xf numFmtId="0" fontId="0" fillId="0" borderId="22" xfId="0" applyBorder="1"/>
    <xf numFmtId="4" fontId="12" fillId="0" borderId="22" xfId="0" applyNumberFormat="1" applyFont="1" applyBorder="1" applyAlignment="1">
      <alignment vertical="center"/>
    </xf>
    <xf numFmtId="0" fontId="14" fillId="0" borderId="24" xfId="0" applyFont="1" applyBorder="1" applyAlignment="1">
      <alignment horizontal="center" vertical="center" wrapText="1"/>
    </xf>
    <xf numFmtId="4" fontId="9" fillId="0" borderId="25" xfId="0" applyNumberFormat="1" applyFont="1" applyBorder="1" applyAlignment="1">
      <alignment horizontal="center" vertical="center" wrapText="1"/>
    </xf>
    <xf numFmtId="2" fontId="0" fillId="0" borderId="6" xfId="0" applyNumberFormat="1" applyBorder="1"/>
    <xf numFmtId="2" fontId="0" fillId="0" borderId="6" xfId="0" applyNumberFormat="1" applyFont="1" applyBorder="1"/>
    <xf numFmtId="0" fontId="3" fillId="0" borderId="10" xfId="0" applyNumberFormat="1" applyFont="1" applyBorder="1" applyAlignment="1">
      <alignment horizontal="left" vertical="center"/>
    </xf>
    <xf numFmtId="0" fontId="3" fillId="0" borderId="11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0\Obmen\&#1050;&#1086;&#1074;&#1090;&#1091;&#1085;&#1086;&#1074;&#1072;%20&#1045;.&#1053;\&#1058;&#1072;&#1088;&#1080;&#1092;&#1099;\&#1055;&#1077;&#1088;&#1077;&#1095;&#1085;&#1080;%20&#1048;&#1074;&#1085;&#1103;%20&#1089;%2001.07.2020%20&#1075;\&#1058;&#1072;&#1088;&#1080;&#1092;%20&#1044;&#1077;&#1089;&#1085;&#1080;&#1094;&#1082;&#1086;&#1075;&#1086;%207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. дан."/>
      <sheetName val="Норм. по сан. сод."/>
      <sheetName val="Постоянные конст"/>
      <sheetName val="ЗП персонала"/>
      <sheetName val="Цены"/>
      <sheetName val="спец инв"/>
      <sheetName val="материал"/>
      <sheetName val="Конструктивные элементы"/>
      <sheetName val="СВИО и КЭ"/>
      <sheetName val="Транс. расх."/>
      <sheetName val="ВСЕ раб"/>
      <sheetName val="Перечень"/>
    </sheetNames>
    <sheetDataSet>
      <sheetData sheetId="0" refreshError="1">
        <row r="8">
          <cell r="D8">
            <v>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I5">
            <v>610.1053002000001</v>
          </cell>
        </row>
        <row r="6">
          <cell r="I6">
            <v>177.49760000000003</v>
          </cell>
        </row>
        <row r="7">
          <cell r="I7">
            <v>332.80632000000003</v>
          </cell>
        </row>
        <row r="10">
          <cell r="I10">
            <v>1044.5219999999999</v>
          </cell>
        </row>
        <row r="14">
          <cell r="I14">
            <v>684.6336</v>
          </cell>
        </row>
        <row r="18">
          <cell r="I18">
            <v>576.59544000000005</v>
          </cell>
        </row>
        <row r="19">
          <cell r="I19">
            <v>920.42279999999994</v>
          </cell>
        </row>
        <row r="20">
          <cell r="I20">
            <v>6136.152</v>
          </cell>
        </row>
        <row r="21">
          <cell r="I21">
            <v>247.22879999999998</v>
          </cell>
        </row>
        <row r="31">
          <cell r="F31">
            <v>570.24</v>
          </cell>
        </row>
      </sheetData>
      <sheetData sheetId="9" refreshError="1"/>
      <sheetData sheetId="10" refreshError="1">
        <row r="8">
          <cell r="H8">
            <v>402.86383999999998</v>
          </cell>
        </row>
        <row r="17">
          <cell r="H17">
            <v>2077.1999999999998</v>
          </cell>
        </row>
        <row r="18">
          <cell r="H18">
            <v>435.48</v>
          </cell>
        </row>
        <row r="24">
          <cell r="H24">
            <v>413.2220356028426</v>
          </cell>
        </row>
        <row r="26">
          <cell r="H26">
            <v>8191.81</v>
          </cell>
        </row>
        <row r="27">
          <cell r="H27">
            <v>651.23</v>
          </cell>
        </row>
        <row r="29">
          <cell r="H29">
            <v>9708.2011345062983</v>
          </cell>
        </row>
        <row r="30">
          <cell r="H30">
            <v>1156.9100000000001</v>
          </cell>
        </row>
        <row r="31">
          <cell r="H31">
            <v>7712.73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zoomScale="141" zoomScaleNormal="141" workbookViewId="0">
      <selection activeCell="M52" sqref="M52"/>
    </sheetView>
  </sheetViews>
  <sheetFormatPr defaultColWidth="8.6640625" defaultRowHeight="14.4"/>
  <cols>
    <col min="1" max="1" width="7.5546875" style="1" customWidth="1"/>
    <col min="2" max="2" width="49.44140625" customWidth="1"/>
    <col min="3" max="3" width="16.77734375" customWidth="1"/>
    <col min="4" max="4" width="15.5546875" hidden="1" customWidth="1"/>
    <col min="5" max="5" width="13.21875" hidden="1" customWidth="1"/>
    <col min="6" max="6" width="12.77734375" style="4" hidden="1" customWidth="1"/>
    <col min="7" max="7" width="10.5546875" style="5" hidden="1" customWidth="1"/>
    <col min="8" max="8" width="11" hidden="1" customWidth="1"/>
    <col min="9" max="9" width="12" hidden="1" customWidth="1"/>
    <col min="10" max="10" width="9.6640625" hidden="1" customWidth="1"/>
    <col min="11" max="11" width="0.109375" hidden="1" customWidth="1"/>
    <col min="12" max="12" width="9.77734375" hidden="1" customWidth="1"/>
    <col min="13" max="13" width="9.44140625" customWidth="1"/>
    <col min="14" max="14" width="9.33203125" customWidth="1"/>
    <col min="15" max="249" width="8.6640625" customWidth="1"/>
    <col min="250" max="250" width="5" customWidth="1"/>
    <col min="251" max="251" width="20.88671875" customWidth="1"/>
    <col min="252" max="252" width="15.6640625" customWidth="1"/>
    <col min="253" max="253" width="10.109375" customWidth="1"/>
    <col min="256" max="256" width="7.5546875" customWidth="1"/>
    <col min="257" max="257" width="49.44140625" customWidth="1"/>
    <col min="258" max="258" width="16.88671875" customWidth="1"/>
    <col min="259" max="259" width="15.5546875" customWidth="1"/>
    <col min="260" max="260" width="11.5546875" customWidth="1"/>
    <col min="261" max="505" width="8.6640625" customWidth="1"/>
    <col min="506" max="506" width="5" customWidth="1"/>
    <col min="507" max="507" width="20.88671875" customWidth="1"/>
    <col min="508" max="508" width="15.6640625" customWidth="1"/>
    <col min="509" max="509" width="10.109375" customWidth="1"/>
    <col min="512" max="512" width="7.5546875" customWidth="1"/>
    <col min="513" max="513" width="49.44140625" customWidth="1"/>
    <col min="514" max="514" width="16.88671875" customWidth="1"/>
    <col min="515" max="515" width="15.5546875" customWidth="1"/>
    <col min="516" max="516" width="11.5546875" customWidth="1"/>
    <col min="517" max="761" width="8.6640625" customWidth="1"/>
    <col min="762" max="762" width="5" customWidth="1"/>
    <col min="763" max="763" width="20.88671875" customWidth="1"/>
    <col min="764" max="764" width="15.6640625" customWidth="1"/>
    <col min="765" max="765" width="10.109375" customWidth="1"/>
    <col min="768" max="768" width="7.5546875" customWidth="1"/>
    <col min="769" max="769" width="49.44140625" customWidth="1"/>
    <col min="770" max="770" width="16.88671875" customWidth="1"/>
    <col min="771" max="771" width="15.5546875" customWidth="1"/>
    <col min="772" max="772" width="11.5546875" customWidth="1"/>
    <col min="773" max="1017" width="8.6640625" customWidth="1"/>
    <col min="1018" max="1018" width="5" customWidth="1"/>
    <col min="1019" max="1019" width="20.88671875" customWidth="1"/>
    <col min="1020" max="1020" width="15.6640625" customWidth="1"/>
    <col min="1021" max="1021" width="10.109375" customWidth="1"/>
    <col min="1024" max="1024" width="7.5546875" customWidth="1"/>
    <col min="1025" max="1025" width="49.44140625" customWidth="1"/>
    <col min="1026" max="1026" width="16.88671875" customWidth="1"/>
    <col min="1027" max="1027" width="15.5546875" customWidth="1"/>
    <col min="1028" max="1028" width="11.5546875" customWidth="1"/>
    <col min="1029" max="1273" width="8.6640625" customWidth="1"/>
    <col min="1274" max="1274" width="5" customWidth="1"/>
    <col min="1275" max="1275" width="20.88671875" customWidth="1"/>
    <col min="1276" max="1276" width="15.6640625" customWidth="1"/>
    <col min="1277" max="1277" width="10.109375" customWidth="1"/>
    <col min="1280" max="1280" width="7.5546875" customWidth="1"/>
    <col min="1281" max="1281" width="49.44140625" customWidth="1"/>
    <col min="1282" max="1282" width="16.88671875" customWidth="1"/>
    <col min="1283" max="1283" width="15.5546875" customWidth="1"/>
    <col min="1284" max="1284" width="11.5546875" customWidth="1"/>
    <col min="1285" max="1529" width="8.6640625" customWidth="1"/>
    <col min="1530" max="1530" width="5" customWidth="1"/>
    <col min="1531" max="1531" width="20.88671875" customWidth="1"/>
    <col min="1532" max="1532" width="15.6640625" customWidth="1"/>
    <col min="1533" max="1533" width="10.109375" customWidth="1"/>
    <col min="1536" max="1536" width="7.5546875" customWidth="1"/>
    <col min="1537" max="1537" width="49.44140625" customWidth="1"/>
    <col min="1538" max="1538" width="16.88671875" customWidth="1"/>
    <col min="1539" max="1539" width="15.5546875" customWidth="1"/>
    <col min="1540" max="1540" width="11.5546875" customWidth="1"/>
    <col min="1541" max="1785" width="8.6640625" customWidth="1"/>
    <col min="1786" max="1786" width="5" customWidth="1"/>
    <col min="1787" max="1787" width="20.88671875" customWidth="1"/>
    <col min="1788" max="1788" width="15.6640625" customWidth="1"/>
    <col min="1789" max="1789" width="10.109375" customWidth="1"/>
    <col min="1792" max="1792" width="7.5546875" customWidth="1"/>
    <col min="1793" max="1793" width="49.44140625" customWidth="1"/>
    <col min="1794" max="1794" width="16.88671875" customWidth="1"/>
    <col min="1795" max="1795" width="15.5546875" customWidth="1"/>
    <col min="1796" max="1796" width="11.5546875" customWidth="1"/>
    <col min="1797" max="2041" width="8.6640625" customWidth="1"/>
    <col min="2042" max="2042" width="5" customWidth="1"/>
    <col min="2043" max="2043" width="20.88671875" customWidth="1"/>
    <col min="2044" max="2044" width="15.6640625" customWidth="1"/>
    <col min="2045" max="2045" width="10.109375" customWidth="1"/>
    <col min="2048" max="2048" width="7.5546875" customWidth="1"/>
    <col min="2049" max="2049" width="49.44140625" customWidth="1"/>
    <col min="2050" max="2050" width="16.88671875" customWidth="1"/>
    <col min="2051" max="2051" width="15.5546875" customWidth="1"/>
    <col min="2052" max="2052" width="11.5546875" customWidth="1"/>
    <col min="2053" max="2297" width="8.6640625" customWidth="1"/>
    <col min="2298" max="2298" width="5" customWidth="1"/>
    <col min="2299" max="2299" width="20.88671875" customWidth="1"/>
    <col min="2300" max="2300" width="15.6640625" customWidth="1"/>
    <col min="2301" max="2301" width="10.109375" customWidth="1"/>
    <col min="2304" max="2304" width="7.5546875" customWidth="1"/>
    <col min="2305" max="2305" width="49.44140625" customWidth="1"/>
    <col min="2306" max="2306" width="16.88671875" customWidth="1"/>
    <col min="2307" max="2307" width="15.5546875" customWidth="1"/>
    <col min="2308" max="2308" width="11.5546875" customWidth="1"/>
    <col min="2309" max="2553" width="8.6640625" customWidth="1"/>
    <col min="2554" max="2554" width="5" customWidth="1"/>
    <col min="2555" max="2555" width="20.88671875" customWidth="1"/>
    <col min="2556" max="2556" width="15.6640625" customWidth="1"/>
    <col min="2557" max="2557" width="10.109375" customWidth="1"/>
    <col min="2560" max="2560" width="7.5546875" customWidth="1"/>
    <col min="2561" max="2561" width="49.44140625" customWidth="1"/>
    <col min="2562" max="2562" width="16.88671875" customWidth="1"/>
    <col min="2563" max="2563" width="15.5546875" customWidth="1"/>
    <col min="2564" max="2564" width="11.5546875" customWidth="1"/>
    <col min="2565" max="2809" width="8.6640625" customWidth="1"/>
    <col min="2810" max="2810" width="5" customWidth="1"/>
    <col min="2811" max="2811" width="20.88671875" customWidth="1"/>
    <col min="2812" max="2812" width="15.6640625" customWidth="1"/>
    <col min="2813" max="2813" width="10.109375" customWidth="1"/>
    <col min="2816" max="2816" width="7.5546875" customWidth="1"/>
    <col min="2817" max="2817" width="49.44140625" customWidth="1"/>
    <col min="2818" max="2818" width="16.88671875" customWidth="1"/>
    <col min="2819" max="2819" width="15.5546875" customWidth="1"/>
    <col min="2820" max="2820" width="11.5546875" customWidth="1"/>
    <col min="2821" max="3065" width="8.6640625" customWidth="1"/>
    <col min="3066" max="3066" width="5" customWidth="1"/>
    <col min="3067" max="3067" width="20.88671875" customWidth="1"/>
    <col min="3068" max="3068" width="15.6640625" customWidth="1"/>
    <col min="3069" max="3069" width="10.109375" customWidth="1"/>
    <col min="3072" max="3072" width="7.5546875" customWidth="1"/>
    <col min="3073" max="3073" width="49.44140625" customWidth="1"/>
    <col min="3074" max="3074" width="16.88671875" customWidth="1"/>
    <col min="3075" max="3075" width="15.5546875" customWidth="1"/>
    <col min="3076" max="3076" width="11.5546875" customWidth="1"/>
    <col min="3077" max="3321" width="8.6640625" customWidth="1"/>
    <col min="3322" max="3322" width="5" customWidth="1"/>
    <col min="3323" max="3323" width="20.88671875" customWidth="1"/>
    <col min="3324" max="3324" width="15.6640625" customWidth="1"/>
    <col min="3325" max="3325" width="10.109375" customWidth="1"/>
    <col min="3328" max="3328" width="7.5546875" customWidth="1"/>
    <col min="3329" max="3329" width="49.44140625" customWidth="1"/>
    <col min="3330" max="3330" width="16.88671875" customWidth="1"/>
    <col min="3331" max="3331" width="15.5546875" customWidth="1"/>
    <col min="3332" max="3332" width="11.5546875" customWidth="1"/>
    <col min="3333" max="3577" width="8.6640625" customWidth="1"/>
    <col min="3578" max="3578" width="5" customWidth="1"/>
    <col min="3579" max="3579" width="20.88671875" customWidth="1"/>
    <col min="3580" max="3580" width="15.6640625" customWidth="1"/>
    <col min="3581" max="3581" width="10.109375" customWidth="1"/>
    <col min="3584" max="3584" width="7.5546875" customWidth="1"/>
    <col min="3585" max="3585" width="49.44140625" customWidth="1"/>
    <col min="3586" max="3586" width="16.88671875" customWidth="1"/>
    <col min="3587" max="3587" width="15.5546875" customWidth="1"/>
    <col min="3588" max="3588" width="11.5546875" customWidth="1"/>
    <col min="3589" max="3833" width="8.6640625" customWidth="1"/>
    <col min="3834" max="3834" width="5" customWidth="1"/>
    <col min="3835" max="3835" width="20.88671875" customWidth="1"/>
    <col min="3836" max="3836" width="15.6640625" customWidth="1"/>
    <col min="3837" max="3837" width="10.109375" customWidth="1"/>
    <col min="3840" max="3840" width="7.5546875" customWidth="1"/>
    <col min="3841" max="3841" width="49.44140625" customWidth="1"/>
    <col min="3842" max="3842" width="16.88671875" customWidth="1"/>
    <col min="3843" max="3843" width="15.5546875" customWidth="1"/>
    <col min="3844" max="3844" width="11.5546875" customWidth="1"/>
    <col min="3845" max="4089" width="8.6640625" customWidth="1"/>
    <col min="4090" max="4090" width="5" customWidth="1"/>
    <col min="4091" max="4091" width="20.88671875" customWidth="1"/>
    <col min="4092" max="4092" width="15.6640625" customWidth="1"/>
    <col min="4093" max="4093" width="10.109375" customWidth="1"/>
    <col min="4096" max="4096" width="7.5546875" customWidth="1"/>
    <col min="4097" max="4097" width="49.44140625" customWidth="1"/>
    <col min="4098" max="4098" width="16.88671875" customWidth="1"/>
    <col min="4099" max="4099" width="15.5546875" customWidth="1"/>
    <col min="4100" max="4100" width="11.5546875" customWidth="1"/>
    <col min="4101" max="4345" width="8.6640625" customWidth="1"/>
    <col min="4346" max="4346" width="5" customWidth="1"/>
    <col min="4347" max="4347" width="20.88671875" customWidth="1"/>
    <col min="4348" max="4348" width="15.6640625" customWidth="1"/>
    <col min="4349" max="4349" width="10.109375" customWidth="1"/>
    <col min="4352" max="4352" width="7.5546875" customWidth="1"/>
    <col min="4353" max="4353" width="49.44140625" customWidth="1"/>
    <col min="4354" max="4354" width="16.88671875" customWidth="1"/>
    <col min="4355" max="4355" width="15.5546875" customWidth="1"/>
    <col min="4356" max="4356" width="11.5546875" customWidth="1"/>
    <col min="4357" max="4601" width="8.6640625" customWidth="1"/>
    <col min="4602" max="4602" width="5" customWidth="1"/>
    <col min="4603" max="4603" width="20.88671875" customWidth="1"/>
    <col min="4604" max="4604" width="15.6640625" customWidth="1"/>
    <col min="4605" max="4605" width="10.109375" customWidth="1"/>
    <col min="4608" max="4608" width="7.5546875" customWidth="1"/>
    <col min="4609" max="4609" width="49.44140625" customWidth="1"/>
    <col min="4610" max="4610" width="16.88671875" customWidth="1"/>
    <col min="4611" max="4611" width="15.5546875" customWidth="1"/>
    <col min="4612" max="4612" width="11.5546875" customWidth="1"/>
    <col min="4613" max="4857" width="8.6640625" customWidth="1"/>
    <col min="4858" max="4858" width="5" customWidth="1"/>
    <col min="4859" max="4859" width="20.88671875" customWidth="1"/>
    <col min="4860" max="4860" width="15.6640625" customWidth="1"/>
    <col min="4861" max="4861" width="10.109375" customWidth="1"/>
    <col min="4864" max="4864" width="7.5546875" customWidth="1"/>
    <col min="4865" max="4865" width="49.44140625" customWidth="1"/>
    <col min="4866" max="4866" width="16.88671875" customWidth="1"/>
    <col min="4867" max="4867" width="15.5546875" customWidth="1"/>
    <col min="4868" max="4868" width="11.5546875" customWidth="1"/>
    <col min="4869" max="5113" width="8.6640625" customWidth="1"/>
    <col min="5114" max="5114" width="5" customWidth="1"/>
    <col min="5115" max="5115" width="20.88671875" customWidth="1"/>
    <col min="5116" max="5116" width="15.6640625" customWidth="1"/>
    <col min="5117" max="5117" width="10.109375" customWidth="1"/>
    <col min="5120" max="5120" width="7.5546875" customWidth="1"/>
    <col min="5121" max="5121" width="49.44140625" customWidth="1"/>
    <col min="5122" max="5122" width="16.88671875" customWidth="1"/>
    <col min="5123" max="5123" width="15.5546875" customWidth="1"/>
    <col min="5124" max="5124" width="11.5546875" customWidth="1"/>
    <col min="5125" max="5369" width="8.6640625" customWidth="1"/>
    <col min="5370" max="5370" width="5" customWidth="1"/>
    <col min="5371" max="5371" width="20.88671875" customWidth="1"/>
    <col min="5372" max="5372" width="15.6640625" customWidth="1"/>
    <col min="5373" max="5373" width="10.109375" customWidth="1"/>
    <col min="5376" max="5376" width="7.5546875" customWidth="1"/>
    <col min="5377" max="5377" width="49.44140625" customWidth="1"/>
    <col min="5378" max="5378" width="16.88671875" customWidth="1"/>
    <col min="5379" max="5379" width="15.5546875" customWidth="1"/>
    <col min="5380" max="5380" width="11.5546875" customWidth="1"/>
    <col min="5381" max="5625" width="8.6640625" customWidth="1"/>
    <col min="5626" max="5626" width="5" customWidth="1"/>
    <col min="5627" max="5627" width="20.88671875" customWidth="1"/>
    <col min="5628" max="5628" width="15.6640625" customWidth="1"/>
    <col min="5629" max="5629" width="10.109375" customWidth="1"/>
    <col min="5632" max="5632" width="7.5546875" customWidth="1"/>
    <col min="5633" max="5633" width="49.44140625" customWidth="1"/>
    <col min="5634" max="5634" width="16.88671875" customWidth="1"/>
    <col min="5635" max="5635" width="15.5546875" customWidth="1"/>
    <col min="5636" max="5636" width="11.5546875" customWidth="1"/>
    <col min="5637" max="5881" width="8.6640625" customWidth="1"/>
    <col min="5882" max="5882" width="5" customWidth="1"/>
    <col min="5883" max="5883" width="20.88671875" customWidth="1"/>
    <col min="5884" max="5884" width="15.6640625" customWidth="1"/>
    <col min="5885" max="5885" width="10.109375" customWidth="1"/>
    <col min="5888" max="5888" width="7.5546875" customWidth="1"/>
    <col min="5889" max="5889" width="49.44140625" customWidth="1"/>
    <col min="5890" max="5890" width="16.88671875" customWidth="1"/>
    <col min="5891" max="5891" width="15.5546875" customWidth="1"/>
    <col min="5892" max="5892" width="11.5546875" customWidth="1"/>
    <col min="5893" max="6137" width="8.6640625" customWidth="1"/>
    <col min="6138" max="6138" width="5" customWidth="1"/>
    <col min="6139" max="6139" width="20.88671875" customWidth="1"/>
    <col min="6140" max="6140" width="15.6640625" customWidth="1"/>
    <col min="6141" max="6141" width="10.109375" customWidth="1"/>
    <col min="6144" max="6144" width="7.5546875" customWidth="1"/>
    <col min="6145" max="6145" width="49.44140625" customWidth="1"/>
    <col min="6146" max="6146" width="16.88671875" customWidth="1"/>
    <col min="6147" max="6147" width="15.5546875" customWidth="1"/>
    <col min="6148" max="6148" width="11.5546875" customWidth="1"/>
    <col min="6149" max="6393" width="8.6640625" customWidth="1"/>
    <col min="6394" max="6394" width="5" customWidth="1"/>
    <col min="6395" max="6395" width="20.88671875" customWidth="1"/>
    <col min="6396" max="6396" width="15.6640625" customWidth="1"/>
    <col min="6397" max="6397" width="10.109375" customWidth="1"/>
    <col min="6400" max="6400" width="7.5546875" customWidth="1"/>
    <col min="6401" max="6401" width="49.44140625" customWidth="1"/>
    <col min="6402" max="6402" width="16.88671875" customWidth="1"/>
    <col min="6403" max="6403" width="15.5546875" customWidth="1"/>
    <col min="6404" max="6404" width="11.5546875" customWidth="1"/>
    <col min="6405" max="6649" width="8.6640625" customWidth="1"/>
    <col min="6650" max="6650" width="5" customWidth="1"/>
    <col min="6651" max="6651" width="20.88671875" customWidth="1"/>
    <col min="6652" max="6652" width="15.6640625" customWidth="1"/>
    <col min="6653" max="6653" width="10.109375" customWidth="1"/>
    <col min="6656" max="6656" width="7.5546875" customWidth="1"/>
    <col min="6657" max="6657" width="49.44140625" customWidth="1"/>
    <col min="6658" max="6658" width="16.88671875" customWidth="1"/>
    <col min="6659" max="6659" width="15.5546875" customWidth="1"/>
    <col min="6660" max="6660" width="11.5546875" customWidth="1"/>
    <col min="6661" max="6905" width="8.6640625" customWidth="1"/>
    <col min="6906" max="6906" width="5" customWidth="1"/>
    <col min="6907" max="6907" width="20.88671875" customWidth="1"/>
    <col min="6908" max="6908" width="15.6640625" customWidth="1"/>
    <col min="6909" max="6909" width="10.109375" customWidth="1"/>
    <col min="6912" max="6912" width="7.5546875" customWidth="1"/>
    <col min="6913" max="6913" width="49.44140625" customWidth="1"/>
    <col min="6914" max="6914" width="16.88671875" customWidth="1"/>
    <col min="6915" max="6915" width="15.5546875" customWidth="1"/>
    <col min="6916" max="6916" width="11.5546875" customWidth="1"/>
    <col min="6917" max="7161" width="8.6640625" customWidth="1"/>
    <col min="7162" max="7162" width="5" customWidth="1"/>
    <col min="7163" max="7163" width="20.88671875" customWidth="1"/>
    <col min="7164" max="7164" width="15.6640625" customWidth="1"/>
    <col min="7165" max="7165" width="10.109375" customWidth="1"/>
    <col min="7168" max="7168" width="7.5546875" customWidth="1"/>
    <col min="7169" max="7169" width="49.44140625" customWidth="1"/>
    <col min="7170" max="7170" width="16.88671875" customWidth="1"/>
    <col min="7171" max="7171" width="15.5546875" customWidth="1"/>
    <col min="7172" max="7172" width="11.5546875" customWidth="1"/>
    <col min="7173" max="7417" width="8.6640625" customWidth="1"/>
    <col min="7418" max="7418" width="5" customWidth="1"/>
    <col min="7419" max="7419" width="20.88671875" customWidth="1"/>
    <col min="7420" max="7420" width="15.6640625" customWidth="1"/>
    <col min="7421" max="7421" width="10.109375" customWidth="1"/>
    <col min="7424" max="7424" width="7.5546875" customWidth="1"/>
    <col min="7425" max="7425" width="49.44140625" customWidth="1"/>
    <col min="7426" max="7426" width="16.88671875" customWidth="1"/>
    <col min="7427" max="7427" width="15.5546875" customWidth="1"/>
    <col min="7428" max="7428" width="11.5546875" customWidth="1"/>
    <col min="7429" max="7673" width="8.6640625" customWidth="1"/>
    <col min="7674" max="7674" width="5" customWidth="1"/>
    <col min="7675" max="7675" width="20.88671875" customWidth="1"/>
    <col min="7676" max="7676" width="15.6640625" customWidth="1"/>
    <col min="7677" max="7677" width="10.109375" customWidth="1"/>
    <col min="7680" max="7680" width="7.5546875" customWidth="1"/>
    <col min="7681" max="7681" width="49.44140625" customWidth="1"/>
    <col min="7682" max="7682" width="16.88671875" customWidth="1"/>
    <col min="7683" max="7683" width="15.5546875" customWidth="1"/>
    <col min="7684" max="7684" width="11.5546875" customWidth="1"/>
    <col min="7685" max="7929" width="8.6640625" customWidth="1"/>
    <col min="7930" max="7930" width="5" customWidth="1"/>
    <col min="7931" max="7931" width="20.88671875" customWidth="1"/>
    <col min="7932" max="7932" width="15.6640625" customWidth="1"/>
    <col min="7933" max="7933" width="10.109375" customWidth="1"/>
    <col min="7936" max="7936" width="7.5546875" customWidth="1"/>
    <col min="7937" max="7937" width="49.44140625" customWidth="1"/>
    <col min="7938" max="7938" width="16.88671875" customWidth="1"/>
    <col min="7939" max="7939" width="15.5546875" customWidth="1"/>
    <col min="7940" max="7940" width="11.5546875" customWidth="1"/>
    <col min="7941" max="8185" width="8.6640625" customWidth="1"/>
    <col min="8186" max="8186" width="5" customWidth="1"/>
    <col min="8187" max="8187" width="20.88671875" customWidth="1"/>
    <col min="8188" max="8188" width="15.6640625" customWidth="1"/>
    <col min="8189" max="8189" width="10.109375" customWidth="1"/>
    <col min="8192" max="8192" width="7.5546875" customWidth="1"/>
    <col min="8193" max="8193" width="49.44140625" customWidth="1"/>
    <col min="8194" max="8194" width="16.88671875" customWidth="1"/>
    <col min="8195" max="8195" width="15.5546875" customWidth="1"/>
    <col min="8196" max="8196" width="11.5546875" customWidth="1"/>
    <col min="8197" max="8441" width="8.6640625" customWidth="1"/>
    <col min="8442" max="8442" width="5" customWidth="1"/>
    <col min="8443" max="8443" width="20.88671875" customWidth="1"/>
    <col min="8444" max="8444" width="15.6640625" customWidth="1"/>
    <col min="8445" max="8445" width="10.109375" customWidth="1"/>
    <col min="8448" max="8448" width="7.5546875" customWidth="1"/>
    <col min="8449" max="8449" width="49.44140625" customWidth="1"/>
    <col min="8450" max="8450" width="16.88671875" customWidth="1"/>
    <col min="8451" max="8451" width="15.5546875" customWidth="1"/>
    <col min="8452" max="8452" width="11.5546875" customWidth="1"/>
    <col min="8453" max="8697" width="8.6640625" customWidth="1"/>
    <col min="8698" max="8698" width="5" customWidth="1"/>
    <col min="8699" max="8699" width="20.88671875" customWidth="1"/>
    <col min="8700" max="8700" width="15.6640625" customWidth="1"/>
    <col min="8701" max="8701" width="10.109375" customWidth="1"/>
    <col min="8704" max="8704" width="7.5546875" customWidth="1"/>
    <col min="8705" max="8705" width="49.44140625" customWidth="1"/>
    <col min="8706" max="8706" width="16.88671875" customWidth="1"/>
    <col min="8707" max="8707" width="15.5546875" customWidth="1"/>
    <col min="8708" max="8708" width="11.5546875" customWidth="1"/>
    <col min="8709" max="8953" width="8.6640625" customWidth="1"/>
    <col min="8954" max="8954" width="5" customWidth="1"/>
    <col min="8955" max="8955" width="20.88671875" customWidth="1"/>
    <col min="8956" max="8956" width="15.6640625" customWidth="1"/>
    <col min="8957" max="8957" width="10.109375" customWidth="1"/>
    <col min="8960" max="8960" width="7.5546875" customWidth="1"/>
    <col min="8961" max="8961" width="49.44140625" customWidth="1"/>
    <col min="8962" max="8962" width="16.88671875" customWidth="1"/>
    <col min="8963" max="8963" width="15.5546875" customWidth="1"/>
    <col min="8964" max="8964" width="11.5546875" customWidth="1"/>
    <col min="8965" max="9209" width="8.6640625" customWidth="1"/>
    <col min="9210" max="9210" width="5" customWidth="1"/>
    <col min="9211" max="9211" width="20.88671875" customWidth="1"/>
    <col min="9212" max="9212" width="15.6640625" customWidth="1"/>
    <col min="9213" max="9213" width="10.109375" customWidth="1"/>
    <col min="9216" max="9216" width="7.5546875" customWidth="1"/>
    <col min="9217" max="9217" width="49.44140625" customWidth="1"/>
    <col min="9218" max="9218" width="16.88671875" customWidth="1"/>
    <col min="9219" max="9219" width="15.5546875" customWidth="1"/>
    <col min="9220" max="9220" width="11.5546875" customWidth="1"/>
    <col min="9221" max="9465" width="8.6640625" customWidth="1"/>
    <col min="9466" max="9466" width="5" customWidth="1"/>
    <col min="9467" max="9467" width="20.88671875" customWidth="1"/>
    <col min="9468" max="9468" width="15.6640625" customWidth="1"/>
    <col min="9469" max="9469" width="10.109375" customWidth="1"/>
    <col min="9472" max="9472" width="7.5546875" customWidth="1"/>
    <col min="9473" max="9473" width="49.44140625" customWidth="1"/>
    <col min="9474" max="9474" width="16.88671875" customWidth="1"/>
    <col min="9475" max="9475" width="15.5546875" customWidth="1"/>
    <col min="9476" max="9476" width="11.5546875" customWidth="1"/>
    <col min="9477" max="9721" width="8.6640625" customWidth="1"/>
    <col min="9722" max="9722" width="5" customWidth="1"/>
    <col min="9723" max="9723" width="20.88671875" customWidth="1"/>
    <col min="9724" max="9724" width="15.6640625" customWidth="1"/>
    <col min="9725" max="9725" width="10.109375" customWidth="1"/>
    <col min="9728" max="9728" width="7.5546875" customWidth="1"/>
    <col min="9729" max="9729" width="49.44140625" customWidth="1"/>
    <col min="9730" max="9730" width="16.88671875" customWidth="1"/>
    <col min="9731" max="9731" width="15.5546875" customWidth="1"/>
    <col min="9732" max="9732" width="11.5546875" customWidth="1"/>
    <col min="9733" max="9977" width="8.6640625" customWidth="1"/>
    <col min="9978" max="9978" width="5" customWidth="1"/>
    <col min="9979" max="9979" width="20.88671875" customWidth="1"/>
    <col min="9980" max="9980" width="15.6640625" customWidth="1"/>
    <col min="9981" max="9981" width="10.109375" customWidth="1"/>
    <col min="9984" max="9984" width="7.5546875" customWidth="1"/>
    <col min="9985" max="9985" width="49.44140625" customWidth="1"/>
    <col min="9986" max="9986" width="16.88671875" customWidth="1"/>
    <col min="9987" max="9987" width="15.5546875" customWidth="1"/>
    <col min="9988" max="9988" width="11.5546875" customWidth="1"/>
    <col min="9989" max="10233" width="8.6640625" customWidth="1"/>
    <col min="10234" max="10234" width="5" customWidth="1"/>
    <col min="10235" max="10235" width="20.88671875" customWidth="1"/>
    <col min="10236" max="10236" width="15.6640625" customWidth="1"/>
    <col min="10237" max="10237" width="10.109375" customWidth="1"/>
    <col min="10240" max="10240" width="7.5546875" customWidth="1"/>
    <col min="10241" max="10241" width="49.44140625" customWidth="1"/>
    <col min="10242" max="10242" width="16.88671875" customWidth="1"/>
    <col min="10243" max="10243" width="15.5546875" customWidth="1"/>
    <col min="10244" max="10244" width="11.5546875" customWidth="1"/>
    <col min="10245" max="10489" width="8.6640625" customWidth="1"/>
    <col min="10490" max="10490" width="5" customWidth="1"/>
    <col min="10491" max="10491" width="20.88671875" customWidth="1"/>
    <col min="10492" max="10492" width="15.6640625" customWidth="1"/>
    <col min="10493" max="10493" width="10.109375" customWidth="1"/>
    <col min="10496" max="10496" width="7.5546875" customWidth="1"/>
    <col min="10497" max="10497" width="49.44140625" customWidth="1"/>
    <col min="10498" max="10498" width="16.88671875" customWidth="1"/>
    <col min="10499" max="10499" width="15.5546875" customWidth="1"/>
    <col min="10500" max="10500" width="11.5546875" customWidth="1"/>
    <col min="10501" max="10745" width="8.6640625" customWidth="1"/>
    <col min="10746" max="10746" width="5" customWidth="1"/>
    <col min="10747" max="10747" width="20.88671875" customWidth="1"/>
    <col min="10748" max="10748" width="15.6640625" customWidth="1"/>
    <col min="10749" max="10749" width="10.109375" customWidth="1"/>
    <col min="10752" max="10752" width="7.5546875" customWidth="1"/>
    <col min="10753" max="10753" width="49.44140625" customWidth="1"/>
    <col min="10754" max="10754" width="16.88671875" customWidth="1"/>
    <col min="10755" max="10755" width="15.5546875" customWidth="1"/>
    <col min="10756" max="10756" width="11.5546875" customWidth="1"/>
    <col min="10757" max="11001" width="8.6640625" customWidth="1"/>
    <col min="11002" max="11002" width="5" customWidth="1"/>
    <col min="11003" max="11003" width="20.88671875" customWidth="1"/>
    <col min="11004" max="11004" width="15.6640625" customWidth="1"/>
    <col min="11005" max="11005" width="10.109375" customWidth="1"/>
    <col min="11008" max="11008" width="7.5546875" customWidth="1"/>
    <col min="11009" max="11009" width="49.44140625" customWidth="1"/>
    <col min="11010" max="11010" width="16.88671875" customWidth="1"/>
    <col min="11011" max="11011" width="15.5546875" customWidth="1"/>
    <col min="11012" max="11012" width="11.5546875" customWidth="1"/>
    <col min="11013" max="11257" width="8.6640625" customWidth="1"/>
    <col min="11258" max="11258" width="5" customWidth="1"/>
    <col min="11259" max="11259" width="20.88671875" customWidth="1"/>
    <col min="11260" max="11260" width="15.6640625" customWidth="1"/>
    <col min="11261" max="11261" width="10.109375" customWidth="1"/>
    <col min="11264" max="11264" width="7.5546875" customWidth="1"/>
    <col min="11265" max="11265" width="49.44140625" customWidth="1"/>
    <col min="11266" max="11266" width="16.88671875" customWidth="1"/>
    <col min="11267" max="11267" width="15.5546875" customWidth="1"/>
    <col min="11268" max="11268" width="11.5546875" customWidth="1"/>
    <col min="11269" max="11513" width="8.6640625" customWidth="1"/>
    <col min="11514" max="11514" width="5" customWidth="1"/>
    <col min="11515" max="11515" width="20.88671875" customWidth="1"/>
    <col min="11516" max="11516" width="15.6640625" customWidth="1"/>
    <col min="11517" max="11517" width="10.109375" customWidth="1"/>
    <col min="11520" max="11520" width="7.5546875" customWidth="1"/>
    <col min="11521" max="11521" width="49.44140625" customWidth="1"/>
    <col min="11522" max="11522" width="16.88671875" customWidth="1"/>
    <col min="11523" max="11523" width="15.5546875" customWidth="1"/>
    <col min="11524" max="11524" width="11.5546875" customWidth="1"/>
    <col min="11525" max="11769" width="8.6640625" customWidth="1"/>
    <col min="11770" max="11770" width="5" customWidth="1"/>
    <col min="11771" max="11771" width="20.88671875" customWidth="1"/>
    <col min="11772" max="11772" width="15.6640625" customWidth="1"/>
    <col min="11773" max="11773" width="10.109375" customWidth="1"/>
    <col min="11776" max="11776" width="7.5546875" customWidth="1"/>
    <col min="11777" max="11777" width="49.44140625" customWidth="1"/>
    <col min="11778" max="11778" width="16.88671875" customWidth="1"/>
    <col min="11779" max="11779" width="15.5546875" customWidth="1"/>
    <col min="11780" max="11780" width="11.5546875" customWidth="1"/>
    <col min="11781" max="12025" width="8.6640625" customWidth="1"/>
    <col min="12026" max="12026" width="5" customWidth="1"/>
    <col min="12027" max="12027" width="20.88671875" customWidth="1"/>
    <col min="12028" max="12028" width="15.6640625" customWidth="1"/>
    <col min="12029" max="12029" width="10.109375" customWidth="1"/>
    <col min="12032" max="12032" width="7.5546875" customWidth="1"/>
    <col min="12033" max="12033" width="49.44140625" customWidth="1"/>
    <col min="12034" max="12034" width="16.88671875" customWidth="1"/>
    <col min="12035" max="12035" width="15.5546875" customWidth="1"/>
    <col min="12036" max="12036" width="11.5546875" customWidth="1"/>
    <col min="12037" max="12281" width="8.6640625" customWidth="1"/>
    <col min="12282" max="12282" width="5" customWidth="1"/>
    <col min="12283" max="12283" width="20.88671875" customWidth="1"/>
    <col min="12284" max="12284" width="15.6640625" customWidth="1"/>
    <col min="12285" max="12285" width="10.109375" customWidth="1"/>
    <col min="12288" max="12288" width="7.5546875" customWidth="1"/>
    <col min="12289" max="12289" width="49.44140625" customWidth="1"/>
    <col min="12290" max="12290" width="16.88671875" customWidth="1"/>
    <col min="12291" max="12291" width="15.5546875" customWidth="1"/>
    <col min="12292" max="12292" width="11.5546875" customWidth="1"/>
    <col min="12293" max="12537" width="8.6640625" customWidth="1"/>
    <col min="12538" max="12538" width="5" customWidth="1"/>
    <col min="12539" max="12539" width="20.88671875" customWidth="1"/>
    <col min="12540" max="12540" width="15.6640625" customWidth="1"/>
    <col min="12541" max="12541" width="10.109375" customWidth="1"/>
    <col min="12544" max="12544" width="7.5546875" customWidth="1"/>
    <col min="12545" max="12545" width="49.44140625" customWidth="1"/>
    <col min="12546" max="12546" width="16.88671875" customWidth="1"/>
    <col min="12547" max="12547" width="15.5546875" customWidth="1"/>
    <col min="12548" max="12548" width="11.5546875" customWidth="1"/>
    <col min="12549" max="12793" width="8.6640625" customWidth="1"/>
    <col min="12794" max="12794" width="5" customWidth="1"/>
    <col min="12795" max="12795" width="20.88671875" customWidth="1"/>
    <col min="12796" max="12796" width="15.6640625" customWidth="1"/>
    <col min="12797" max="12797" width="10.109375" customWidth="1"/>
    <col min="12800" max="12800" width="7.5546875" customWidth="1"/>
    <col min="12801" max="12801" width="49.44140625" customWidth="1"/>
    <col min="12802" max="12802" width="16.88671875" customWidth="1"/>
    <col min="12803" max="12803" width="15.5546875" customWidth="1"/>
    <col min="12804" max="12804" width="11.5546875" customWidth="1"/>
    <col min="12805" max="13049" width="8.6640625" customWidth="1"/>
    <col min="13050" max="13050" width="5" customWidth="1"/>
    <col min="13051" max="13051" width="20.88671875" customWidth="1"/>
    <col min="13052" max="13052" width="15.6640625" customWidth="1"/>
    <col min="13053" max="13053" width="10.109375" customWidth="1"/>
    <col min="13056" max="13056" width="7.5546875" customWidth="1"/>
    <col min="13057" max="13057" width="49.44140625" customWidth="1"/>
    <col min="13058" max="13058" width="16.88671875" customWidth="1"/>
    <col min="13059" max="13059" width="15.5546875" customWidth="1"/>
    <col min="13060" max="13060" width="11.5546875" customWidth="1"/>
    <col min="13061" max="13305" width="8.6640625" customWidth="1"/>
    <col min="13306" max="13306" width="5" customWidth="1"/>
    <col min="13307" max="13307" width="20.88671875" customWidth="1"/>
    <col min="13308" max="13308" width="15.6640625" customWidth="1"/>
    <col min="13309" max="13309" width="10.109375" customWidth="1"/>
    <col min="13312" max="13312" width="7.5546875" customWidth="1"/>
    <col min="13313" max="13313" width="49.44140625" customWidth="1"/>
    <col min="13314" max="13314" width="16.88671875" customWidth="1"/>
    <col min="13315" max="13315" width="15.5546875" customWidth="1"/>
    <col min="13316" max="13316" width="11.5546875" customWidth="1"/>
    <col min="13317" max="13561" width="8.6640625" customWidth="1"/>
    <col min="13562" max="13562" width="5" customWidth="1"/>
    <col min="13563" max="13563" width="20.88671875" customWidth="1"/>
    <col min="13564" max="13564" width="15.6640625" customWidth="1"/>
    <col min="13565" max="13565" width="10.109375" customWidth="1"/>
    <col min="13568" max="13568" width="7.5546875" customWidth="1"/>
    <col min="13569" max="13569" width="49.44140625" customWidth="1"/>
    <col min="13570" max="13570" width="16.88671875" customWidth="1"/>
    <col min="13571" max="13571" width="15.5546875" customWidth="1"/>
    <col min="13572" max="13572" width="11.5546875" customWidth="1"/>
    <col min="13573" max="13817" width="8.6640625" customWidth="1"/>
    <col min="13818" max="13818" width="5" customWidth="1"/>
    <col min="13819" max="13819" width="20.88671875" customWidth="1"/>
    <col min="13820" max="13820" width="15.6640625" customWidth="1"/>
    <col min="13821" max="13821" width="10.109375" customWidth="1"/>
    <col min="13824" max="13824" width="7.5546875" customWidth="1"/>
    <col min="13825" max="13825" width="49.44140625" customWidth="1"/>
    <col min="13826" max="13826" width="16.88671875" customWidth="1"/>
    <col min="13827" max="13827" width="15.5546875" customWidth="1"/>
    <col min="13828" max="13828" width="11.5546875" customWidth="1"/>
    <col min="13829" max="14073" width="8.6640625" customWidth="1"/>
    <col min="14074" max="14074" width="5" customWidth="1"/>
    <col min="14075" max="14075" width="20.88671875" customWidth="1"/>
    <col min="14076" max="14076" width="15.6640625" customWidth="1"/>
    <col min="14077" max="14077" width="10.109375" customWidth="1"/>
    <col min="14080" max="14080" width="7.5546875" customWidth="1"/>
    <col min="14081" max="14081" width="49.44140625" customWidth="1"/>
    <col min="14082" max="14082" width="16.88671875" customWidth="1"/>
    <col min="14083" max="14083" width="15.5546875" customWidth="1"/>
    <col min="14084" max="14084" width="11.5546875" customWidth="1"/>
    <col min="14085" max="14329" width="8.6640625" customWidth="1"/>
    <col min="14330" max="14330" width="5" customWidth="1"/>
    <col min="14331" max="14331" width="20.88671875" customWidth="1"/>
    <col min="14332" max="14332" width="15.6640625" customWidth="1"/>
    <col min="14333" max="14333" width="10.109375" customWidth="1"/>
    <col min="14336" max="14336" width="7.5546875" customWidth="1"/>
    <col min="14337" max="14337" width="49.44140625" customWidth="1"/>
    <col min="14338" max="14338" width="16.88671875" customWidth="1"/>
    <col min="14339" max="14339" width="15.5546875" customWidth="1"/>
    <col min="14340" max="14340" width="11.5546875" customWidth="1"/>
    <col min="14341" max="14585" width="8.6640625" customWidth="1"/>
    <col min="14586" max="14586" width="5" customWidth="1"/>
    <col min="14587" max="14587" width="20.88671875" customWidth="1"/>
    <col min="14588" max="14588" width="15.6640625" customWidth="1"/>
    <col min="14589" max="14589" width="10.109375" customWidth="1"/>
    <col min="14592" max="14592" width="7.5546875" customWidth="1"/>
    <col min="14593" max="14593" width="49.44140625" customWidth="1"/>
    <col min="14594" max="14594" width="16.88671875" customWidth="1"/>
    <col min="14595" max="14595" width="15.5546875" customWidth="1"/>
    <col min="14596" max="14596" width="11.5546875" customWidth="1"/>
    <col min="14597" max="14841" width="8.6640625" customWidth="1"/>
    <col min="14842" max="14842" width="5" customWidth="1"/>
    <col min="14843" max="14843" width="20.88671875" customWidth="1"/>
    <col min="14844" max="14844" width="15.6640625" customWidth="1"/>
    <col min="14845" max="14845" width="10.109375" customWidth="1"/>
    <col min="14848" max="14848" width="7.5546875" customWidth="1"/>
    <col min="14849" max="14849" width="49.44140625" customWidth="1"/>
    <col min="14850" max="14850" width="16.88671875" customWidth="1"/>
    <col min="14851" max="14851" width="15.5546875" customWidth="1"/>
    <col min="14852" max="14852" width="11.5546875" customWidth="1"/>
    <col min="14853" max="15097" width="8.6640625" customWidth="1"/>
    <col min="15098" max="15098" width="5" customWidth="1"/>
    <col min="15099" max="15099" width="20.88671875" customWidth="1"/>
    <col min="15100" max="15100" width="15.6640625" customWidth="1"/>
    <col min="15101" max="15101" width="10.109375" customWidth="1"/>
    <col min="15104" max="15104" width="7.5546875" customWidth="1"/>
    <col min="15105" max="15105" width="49.44140625" customWidth="1"/>
    <col min="15106" max="15106" width="16.88671875" customWidth="1"/>
    <col min="15107" max="15107" width="15.5546875" customWidth="1"/>
    <col min="15108" max="15108" width="11.5546875" customWidth="1"/>
    <col min="15109" max="15353" width="8.6640625" customWidth="1"/>
    <col min="15354" max="15354" width="5" customWidth="1"/>
    <col min="15355" max="15355" width="20.88671875" customWidth="1"/>
    <col min="15356" max="15356" width="15.6640625" customWidth="1"/>
    <col min="15357" max="15357" width="10.109375" customWidth="1"/>
    <col min="15360" max="15360" width="7.5546875" customWidth="1"/>
    <col min="15361" max="15361" width="49.44140625" customWidth="1"/>
    <col min="15362" max="15362" width="16.88671875" customWidth="1"/>
    <col min="15363" max="15363" width="15.5546875" customWidth="1"/>
    <col min="15364" max="15364" width="11.5546875" customWidth="1"/>
    <col min="15365" max="15609" width="8.6640625" customWidth="1"/>
    <col min="15610" max="15610" width="5" customWidth="1"/>
    <col min="15611" max="15611" width="20.88671875" customWidth="1"/>
    <col min="15612" max="15612" width="15.6640625" customWidth="1"/>
    <col min="15613" max="15613" width="10.109375" customWidth="1"/>
    <col min="15616" max="15616" width="7.5546875" customWidth="1"/>
    <col min="15617" max="15617" width="49.44140625" customWidth="1"/>
    <col min="15618" max="15618" width="16.88671875" customWidth="1"/>
    <col min="15619" max="15619" width="15.5546875" customWidth="1"/>
    <col min="15620" max="15620" width="11.5546875" customWidth="1"/>
    <col min="15621" max="15865" width="8.6640625" customWidth="1"/>
    <col min="15866" max="15866" width="5" customWidth="1"/>
    <col min="15867" max="15867" width="20.88671875" customWidth="1"/>
    <col min="15868" max="15868" width="15.6640625" customWidth="1"/>
    <col min="15869" max="15869" width="10.109375" customWidth="1"/>
    <col min="15872" max="15872" width="7.5546875" customWidth="1"/>
    <col min="15873" max="15873" width="49.44140625" customWidth="1"/>
    <col min="15874" max="15874" width="16.88671875" customWidth="1"/>
    <col min="15875" max="15875" width="15.5546875" customWidth="1"/>
    <col min="15876" max="15876" width="11.5546875" customWidth="1"/>
    <col min="15877" max="16121" width="8.6640625" customWidth="1"/>
    <col min="16122" max="16122" width="5" customWidth="1"/>
    <col min="16123" max="16123" width="20.88671875" customWidth="1"/>
    <col min="16124" max="16124" width="15.6640625" customWidth="1"/>
    <col min="16125" max="16125" width="10.109375" customWidth="1"/>
    <col min="16128" max="16128" width="7.5546875" customWidth="1"/>
    <col min="16129" max="16129" width="49.44140625" customWidth="1"/>
    <col min="16130" max="16130" width="16.88671875" customWidth="1"/>
    <col min="16131" max="16131" width="15.5546875" customWidth="1"/>
    <col min="16132" max="16132" width="11.5546875" customWidth="1"/>
    <col min="16133" max="16377" width="8.6640625" customWidth="1"/>
    <col min="16378" max="16378" width="5" customWidth="1"/>
    <col min="16379" max="16379" width="20.88671875" customWidth="1"/>
    <col min="16380" max="16380" width="15.6640625" customWidth="1"/>
    <col min="16381" max="16381" width="10.109375" customWidth="1"/>
  </cols>
  <sheetData>
    <row r="1" spans="1:14" ht="61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</row>
    <row r="2" spans="1:14" ht="15" thickBot="1"/>
    <row r="3" spans="1:14" ht="62.4" thickBot="1">
      <c r="A3" s="43" t="s">
        <v>1</v>
      </c>
      <c r="B3" s="44" t="s">
        <v>2</v>
      </c>
      <c r="C3" s="44" t="s">
        <v>3</v>
      </c>
      <c r="D3" s="44" t="s">
        <v>4</v>
      </c>
      <c r="E3" s="45" t="s">
        <v>125</v>
      </c>
      <c r="F3" s="46" t="s">
        <v>125</v>
      </c>
      <c r="G3" s="47" t="s">
        <v>126</v>
      </c>
      <c r="H3" s="48" t="s">
        <v>127</v>
      </c>
      <c r="I3" s="49" t="s">
        <v>4</v>
      </c>
      <c r="J3" s="50" t="s">
        <v>128</v>
      </c>
      <c r="K3" s="81" t="s">
        <v>4</v>
      </c>
      <c r="L3" s="82" t="s">
        <v>129</v>
      </c>
      <c r="M3" s="81" t="s">
        <v>4</v>
      </c>
      <c r="N3" s="82" t="s">
        <v>130</v>
      </c>
    </row>
    <row r="4" spans="1:14">
      <c r="A4" s="37"/>
      <c r="B4" s="38" t="s">
        <v>5</v>
      </c>
      <c r="C4" s="38">
        <f>'[1]Исх. дан.'!D8</f>
        <v>577</v>
      </c>
      <c r="D4" s="39"/>
      <c r="E4" s="39"/>
      <c r="F4" s="40"/>
      <c r="G4" s="41"/>
      <c r="H4" s="42"/>
      <c r="I4" s="51"/>
      <c r="J4" s="78"/>
      <c r="K4" s="73"/>
      <c r="L4" s="73"/>
      <c r="M4" s="73"/>
      <c r="N4" s="73"/>
    </row>
    <row r="5" spans="1:14" ht="12.75" customHeight="1">
      <c r="A5" s="89" t="s">
        <v>6</v>
      </c>
      <c r="B5" s="87"/>
      <c r="C5" s="87"/>
      <c r="D5" s="87"/>
      <c r="E5" s="87"/>
      <c r="F5" s="14"/>
      <c r="G5" s="16"/>
      <c r="H5" s="31"/>
      <c r="I5" s="52"/>
      <c r="J5" s="79"/>
      <c r="K5" s="73"/>
      <c r="L5" s="73"/>
      <c r="M5" s="73"/>
      <c r="N5" s="73"/>
    </row>
    <row r="6" spans="1:14" ht="24">
      <c r="A6" s="32" t="s">
        <v>7</v>
      </c>
      <c r="B6" s="17" t="s">
        <v>8</v>
      </c>
      <c r="C6" s="17"/>
      <c r="D6" s="18">
        <f>E6*C4*12</f>
        <v>32473.56</v>
      </c>
      <c r="E6" s="19">
        <v>4.6900000000000004</v>
      </c>
      <c r="F6" s="20">
        <f>4.92*0.985</f>
        <v>4.8461999999999996</v>
      </c>
      <c r="G6" s="12">
        <f>F6*1.0217</f>
        <v>4.9513625399999999</v>
      </c>
      <c r="H6" s="70">
        <f>G6*1.128</f>
        <v>5.5851369451199995</v>
      </c>
      <c r="I6" s="12">
        <v>41378.49238257164</v>
      </c>
      <c r="J6" s="70">
        <f>I6/$C$4/12</f>
        <v>5.9760965312784</v>
      </c>
      <c r="K6" s="83">
        <f>L6*C$4*12</f>
        <v>45144.479999999996</v>
      </c>
      <c r="L6" s="83">
        <v>6.52</v>
      </c>
      <c r="M6" s="73">
        <f>N6*C$4*12</f>
        <v>47706.36</v>
      </c>
      <c r="N6" s="73">
        <v>6.89</v>
      </c>
    </row>
    <row r="7" spans="1:14" ht="12.75" customHeight="1">
      <c r="A7" s="32" t="s">
        <v>9</v>
      </c>
      <c r="B7" s="87" t="s">
        <v>10</v>
      </c>
      <c r="C7" s="87"/>
      <c r="D7" s="87"/>
      <c r="E7" s="87"/>
      <c r="F7" s="14"/>
      <c r="G7" s="16"/>
      <c r="H7" s="71"/>
      <c r="I7" s="73"/>
      <c r="J7" s="71"/>
      <c r="K7" s="73"/>
      <c r="L7" s="73"/>
      <c r="M7" s="73"/>
      <c r="N7" s="73"/>
    </row>
    <row r="8" spans="1:14" s="2" customFormat="1">
      <c r="A8" s="33" t="s">
        <v>11</v>
      </c>
      <c r="B8" s="22" t="s">
        <v>12</v>
      </c>
      <c r="C8" s="21" t="s">
        <v>13</v>
      </c>
      <c r="D8" s="21"/>
      <c r="E8" s="15"/>
      <c r="F8" s="14"/>
      <c r="G8" s="16"/>
      <c r="H8" s="72"/>
      <c r="I8" s="74"/>
      <c r="J8" s="72"/>
      <c r="K8" s="74"/>
      <c r="L8" s="74"/>
      <c r="M8" s="73"/>
      <c r="N8" s="73"/>
    </row>
    <row r="9" spans="1:14" s="2" customFormat="1">
      <c r="A9" s="33" t="s">
        <v>14</v>
      </c>
      <c r="B9" s="22" t="s">
        <v>15</v>
      </c>
      <c r="C9" s="21" t="s">
        <v>16</v>
      </c>
      <c r="D9" s="21"/>
      <c r="E9" s="15"/>
      <c r="F9" s="14"/>
      <c r="G9" s="16"/>
      <c r="H9" s="72"/>
      <c r="I9" s="74"/>
      <c r="J9" s="72"/>
      <c r="K9" s="74"/>
      <c r="L9" s="74"/>
      <c r="M9" s="73"/>
      <c r="N9" s="73"/>
    </row>
    <row r="10" spans="1:14" ht="12.75" customHeight="1">
      <c r="A10" s="32" t="s">
        <v>17</v>
      </c>
      <c r="B10" s="87" t="s">
        <v>18</v>
      </c>
      <c r="C10" s="87"/>
      <c r="D10" s="87"/>
      <c r="E10" s="87"/>
      <c r="F10" s="14"/>
      <c r="G10" s="16"/>
      <c r="H10" s="71"/>
      <c r="I10" s="73"/>
      <c r="J10" s="71"/>
      <c r="K10" s="73"/>
      <c r="L10" s="73"/>
      <c r="M10" s="73"/>
      <c r="N10" s="73"/>
    </row>
    <row r="11" spans="1:14" s="2" customFormat="1">
      <c r="A11" s="33" t="s">
        <v>19</v>
      </c>
      <c r="B11" s="22" t="s">
        <v>20</v>
      </c>
      <c r="C11" s="21" t="s">
        <v>21</v>
      </c>
      <c r="D11" s="21"/>
      <c r="E11" s="15"/>
      <c r="F11" s="14"/>
      <c r="G11" s="16"/>
      <c r="H11" s="72"/>
      <c r="I11" s="74"/>
      <c r="J11" s="72"/>
      <c r="K11" s="74"/>
      <c r="L11" s="74"/>
      <c r="M11" s="73"/>
      <c r="N11" s="73"/>
    </row>
    <row r="12" spans="1:14" s="2" customFormat="1" ht="22.8">
      <c r="A12" s="33" t="s">
        <v>22</v>
      </c>
      <c r="B12" s="22" t="s">
        <v>23</v>
      </c>
      <c r="C12" s="21" t="s">
        <v>24</v>
      </c>
      <c r="D12" s="21"/>
      <c r="E12" s="15"/>
      <c r="F12" s="14"/>
      <c r="G12" s="16"/>
      <c r="H12" s="72"/>
      <c r="I12" s="74"/>
      <c r="J12" s="72"/>
      <c r="K12" s="74"/>
      <c r="L12" s="74"/>
      <c r="M12" s="73"/>
      <c r="N12" s="73"/>
    </row>
    <row r="13" spans="1:14" s="2" customFormat="1" ht="22.8">
      <c r="A13" s="33" t="s">
        <v>25</v>
      </c>
      <c r="B13" s="22" t="s">
        <v>26</v>
      </c>
      <c r="C13" s="21" t="s">
        <v>24</v>
      </c>
      <c r="D13" s="21"/>
      <c r="E13" s="15"/>
      <c r="F13" s="14"/>
      <c r="G13" s="16"/>
      <c r="H13" s="72"/>
      <c r="I13" s="74"/>
      <c r="J13" s="72"/>
      <c r="K13" s="74"/>
      <c r="L13" s="74"/>
      <c r="M13" s="73"/>
      <c r="N13" s="73"/>
    </row>
    <row r="14" spans="1:14" s="2" customFormat="1" ht="22.8">
      <c r="A14" s="33" t="s">
        <v>27</v>
      </c>
      <c r="B14" s="22" t="s">
        <v>28</v>
      </c>
      <c r="C14" s="21" t="s">
        <v>24</v>
      </c>
      <c r="D14" s="21"/>
      <c r="E14" s="15"/>
      <c r="F14" s="14"/>
      <c r="G14" s="16"/>
      <c r="H14" s="72"/>
      <c r="I14" s="74"/>
      <c r="J14" s="72"/>
      <c r="K14" s="74"/>
      <c r="L14" s="74"/>
      <c r="M14" s="73"/>
      <c r="N14" s="73"/>
    </row>
    <row r="15" spans="1:14" s="2" customFormat="1" ht="22.8">
      <c r="A15" s="33" t="s">
        <v>29</v>
      </c>
      <c r="B15" s="22" t="s">
        <v>30</v>
      </c>
      <c r="C15" s="21" t="s">
        <v>24</v>
      </c>
      <c r="D15" s="21"/>
      <c r="E15" s="15"/>
      <c r="F15" s="14"/>
      <c r="G15" s="16"/>
      <c r="H15" s="72"/>
      <c r="I15" s="74"/>
      <c r="J15" s="72"/>
      <c r="K15" s="74"/>
      <c r="L15" s="74"/>
      <c r="M15" s="73"/>
      <c r="N15" s="73"/>
    </row>
    <row r="16" spans="1:14" ht="12.75" customHeight="1">
      <c r="A16" s="32" t="s">
        <v>31</v>
      </c>
      <c r="B16" s="87" t="s">
        <v>32</v>
      </c>
      <c r="C16" s="87"/>
      <c r="D16" s="87"/>
      <c r="E16" s="87"/>
      <c r="F16" s="14"/>
      <c r="G16" s="16"/>
      <c r="H16" s="71"/>
      <c r="I16" s="73"/>
      <c r="J16" s="71"/>
      <c r="K16" s="73"/>
      <c r="L16" s="73"/>
      <c r="M16" s="73"/>
      <c r="N16" s="73"/>
    </row>
    <row r="17" spans="1:14" s="2" customFormat="1">
      <c r="A17" s="33" t="s">
        <v>33</v>
      </c>
      <c r="B17" s="22" t="s">
        <v>34</v>
      </c>
      <c r="C17" s="21" t="s">
        <v>35</v>
      </c>
      <c r="D17" s="21"/>
      <c r="E17" s="15"/>
      <c r="F17" s="14"/>
      <c r="G17" s="16"/>
      <c r="H17" s="72"/>
      <c r="I17" s="74"/>
      <c r="J17" s="72"/>
      <c r="K17" s="74"/>
      <c r="L17" s="74"/>
      <c r="M17" s="73"/>
      <c r="N17" s="73"/>
    </row>
    <row r="18" spans="1:14" s="2" customFormat="1">
      <c r="A18" s="33" t="s">
        <v>36</v>
      </c>
      <c r="B18" s="22" t="s">
        <v>37</v>
      </c>
      <c r="C18" s="21" t="s">
        <v>35</v>
      </c>
      <c r="D18" s="21"/>
      <c r="E18" s="15"/>
      <c r="F18" s="14"/>
      <c r="G18" s="16"/>
      <c r="H18" s="72"/>
      <c r="I18" s="74"/>
      <c r="J18" s="72"/>
      <c r="K18" s="74"/>
      <c r="L18" s="74"/>
      <c r="M18" s="73"/>
      <c r="N18" s="73"/>
    </row>
    <row r="19" spans="1:14" s="2" customFormat="1" ht="22.8">
      <c r="A19" s="33" t="s">
        <v>38</v>
      </c>
      <c r="B19" s="22" t="s">
        <v>39</v>
      </c>
      <c r="C19" s="21" t="s">
        <v>24</v>
      </c>
      <c r="D19" s="21"/>
      <c r="E19" s="15"/>
      <c r="F19" s="14"/>
      <c r="G19" s="16"/>
      <c r="H19" s="72"/>
      <c r="I19" s="74"/>
      <c r="J19" s="72"/>
      <c r="K19" s="74"/>
      <c r="L19" s="74"/>
      <c r="M19" s="73"/>
      <c r="N19" s="73"/>
    </row>
    <row r="20" spans="1:14" s="2" customFormat="1" ht="22.8">
      <c r="A20" s="33" t="s">
        <v>40</v>
      </c>
      <c r="B20" s="22" t="s">
        <v>41</v>
      </c>
      <c r="C20" s="21" t="s">
        <v>24</v>
      </c>
      <c r="D20" s="21"/>
      <c r="E20" s="15"/>
      <c r="F20" s="14"/>
      <c r="G20" s="16"/>
      <c r="H20" s="72"/>
      <c r="I20" s="74"/>
      <c r="J20" s="72"/>
      <c r="K20" s="74"/>
      <c r="L20" s="74"/>
      <c r="M20" s="73"/>
      <c r="N20" s="73"/>
    </row>
    <row r="21" spans="1:14" s="2" customFormat="1" ht="22.8">
      <c r="A21" s="33" t="s">
        <v>42</v>
      </c>
      <c r="B21" s="22" t="s">
        <v>43</v>
      </c>
      <c r="C21" s="21" t="s">
        <v>24</v>
      </c>
      <c r="D21" s="21"/>
      <c r="E21" s="15"/>
      <c r="F21" s="14"/>
      <c r="G21" s="16"/>
      <c r="H21" s="72"/>
      <c r="I21" s="74"/>
      <c r="J21" s="72"/>
      <c r="K21" s="74"/>
      <c r="L21" s="74"/>
      <c r="M21" s="73"/>
      <c r="N21" s="73"/>
    </row>
    <row r="22" spans="1:14" s="2" customFormat="1" ht="22.8">
      <c r="A22" s="33" t="s">
        <v>44</v>
      </c>
      <c r="B22" s="22" t="s">
        <v>45</v>
      </c>
      <c r="C22" s="21" t="s">
        <v>24</v>
      </c>
      <c r="D22" s="21"/>
      <c r="E22" s="15"/>
      <c r="F22" s="14"/>
      <c r="G22" s="16"/>
      <c r="H22" s="72"/>
      <c r="I22" s="74"/>
      <c r="J22" s="72"/>
      <c r="K22" s="74"/>
      <c r="L22" s="74"/>
      <c r="M22" s="73"/>
      <c r="N22" s="73"/>
    </row>
    <row r="23" spans="1:14" s="2" customFormat="1" ht="22.8">
      <c r="A23" s="33" t="s">
        <v>46</v>
      </c>
      <c r="B23" s="22" t="s">
        <v>47</v>
      </c>
      <c r="C23" s="21" t="s">
        <v>24</v>
      </c>
      <c r="D23" s="21"/>
      <c r="E23" s="15"/>
      <c r="F23" s="14"/>
      <c r="G23" s="16"/>
      <c r="H23" s="72"/>
      <c r="I23" s="74"/>
      <c r="J23" s="72"/>
      <c r="K23" s="74"/>
      <c r="L23" s="74"/>
      <c r="M23" s="73"/>
      <c r="N23" s="73"/>
    </row>
    <row r="24" spans="1:14" s="2" customFormat="1">
      <c r="A24" s="33" t="s">
        <v>48</v>
      </c>
      <c r="B24" s="22" t="s">
        <v>49</v>
      </c>
      <c r="C24" s="21" t="s">
        <v>21</v>
      </c>
      <c r="D24" s="21"/>
      <c r="E24" s="15"/>
      <c r="F24" s="14"/>
      <c r="G24" s="16"/>
      <c r="H24" s="72"/>
      <c r="I24" s="74"/>
      <c r="J24" s="72"/>
      <c r="K24" s="74"/>
      <c r="L24" s="74"/>
      <c r="M24" s="73"/>
      <c r="N24" s="73"/>
    </row>
    <row r="25" spans="1:14" s="2" customFormat="1">
      <c r="A25" s="33" t="s">
        <v>50</v>
      </c>
      <c r="B25" s="22" t="s">
        <v>51</v>
      </c>
      <c r="C25" s="21" t="s">
        <v>35</v>
      </c>
      <c r="D25" s="21"/>
      <c r="E25" s="15"/>
      <c r="F25" s="14"/>
      <c r="G25" s="16"/>
      <c r="H25" s="72"/>
      <c r="I25" s="74"/>
      <c r="J25" s="72"/>
      <c r="K25" s="74"/>
      <c r="L25" s="74"/>
      <c r="M25" s="73"/>
      <c r="N25" s="73"/>
    </row>
    <row r="26" spans="1:14" ht="23.55" customHeight="1">
      <c r="A26" s="91" t="s">
        <v>52</v>
      </c>
      <c r="B26" s="92"/>
      <c r="C26" s="92"/>
      <c r="D26" s="76"/>
      <c r="E26" s="76"/>
      <c r="F26" s="76"/>
      <c r="G26" s="76"/>
      <c r="H26" s="76"/>
      <c r="I26" s="77"/>
      <c r="J26" s="71"/>
      <c r="K26" s="73"/>
      <c r="L26" s="73"/>
      <c r="M26" s="73"/>
      <c r="N26" s="73"/>
    </row>
    <row r="27" spans="1:14" ht="24" customHeight="1">
      <c r="A27" s="32" t="s">
        <v>53</v>
      </c>
      <c r="B27" s="75" t="s">
        <v>54</v>
      </c>
      <c r="C27" s="76"/>
      <c r="D27" s="76"/>
      <c r="E27" s="76"/>
      <c r="F27" s="76"/>
      <c r="G27" s="76"/>
      <c r="H27" s="76"/>
      <c r="I27" s="77"/>
      <c r="J27" s="71"/>
      <c r="K27" s="73"/>
      <c r="L27" s="73"/>
      <c r="M27" s="73"/>
      <c r="N27" s="73"/>
    </row>
    <row r="28" spans="1:14" ht="12.75" customHeight="1">
      <c r="A28" s="32" t="s">
        <v>55</v>
      </c>
      <c r="B28" s="87" t="s">
        <v>56</v>
      </c>
      <c r="C28" s="87"/>
      <c r="D28" s="87"/>
      <c r="E28" s="87"/>
      <c r="F28" s="14"/>
      <c r="G28" s="16"/>
      <c r="H28" s="71"/>
      <c r="I28" s="73"/>
      <c r="J28" s="71"/>
      <c r="K28" s="73"/>
      <c r="L28" s="73"/>
      <c r="M28" s="73"/>
      <c r="N28" s="73"/>
    </row>
    <row r="29" spans="1:14" s="2" customFormat="1" ht="22.8">
      <c r="A29" s="33" t="s">
        <v>57</v>
      </c>
      <c r="B29" s="23" t="s">
        <v>58</v>
      </c>
      <c r="C29" s="21" t="s">
        <v>35</v>
      </c>
      <c r="D29" s="24">
        <f>'[1]СВИО и КЭ'!I5</f>
        <v>610.1053002000001</v>
      </c>
      <c r="E29" s="25">
        <v>9.3240000000000003E-2</v>
      </c>
      <c r="F29" s="26">
        <f>0.097*0.985</f>
        <v>9.5545000000000005E-2</v>
      </c>
      <c r="G29" s="13">
        <f>F29*1.0217</f>
        <v>9.7618326500000005E-2</v>
      </c>
      <c r="H29" s="34">
        <f>G29*1.128</f>
        <v>0.110113472292</v>
      </c>
      <c r="I29" s="53">
        <v>815.79547990029459</v>
      </c>
      <c r="J29" s="70">
        <f t="shared" ref="J29:J31" si="0">I29/$C$4/12</f>
        <v>0.11782141535244001</v>
      </c>
      <c r="K29" s="84">
        <f>L29*C$4*12</f>
        <v>900.12000000000012</v>
      </c>
      <c r="L29" s="84">
        <v>0.13</v>
      </c>
      <c r="M29" s="73">
        <f t="shared" ref="M7:M60" si="1">N29*C$4*12</f>
        <v>969.36</v>
      </c>
      <c r="N29" s="73">
        <v>0.14000000000000001</v>
      </c>
    </row>
    <row r="30" spans="1:14" s="2" customFormat="1" ht="22.8">
      <c r="A30" s="33" t="s">
        <v>59</v>
      </c>
      <c r="B30" s="23" t="s">
        <v>60</v>
      </c>
      <c r="C30" s="21" t="s">
        <v>35</v>
      </c>
      <c r="D30" s="24">
        <f>'[1]СВИО и КЭ'!I6</f>
        <v>177.49760000000003</v>
      </c>
      <c r="E30" s="25">
        <v>3.108E-2</v>
      </c>
      <c r="F30" s="26">
        <v>3.2634000000000003E-2</v>
      </c>
      <c r="G30" s="13">
        <f>F30*1.0217</f>
        <v>3.3342157800000008E-2</v>
      </c>
      <c r="H30" s="34">
        <f t="shared" ref="H30:H61" si="2">G30*1.128</f>
        <v>3.7609953998400003E-2</v>
      </c>
      <c r="I30" s="53">
        <v>278.64011398886618</v>
      </c>
      <c r="J30" s="70">
        <f t="shared" si="0"/>
        <v>4.0242650778288008E-2</v>
      </c>
      <c r="K30" s="84">
        <f t="shared" ref="K30:K60" si="3">L30*C$4*12</f>
        <v>276.96000000000004</v>
      </c>
      <c r="L30" s="84">
        <v>0.04</v>
      </c>
      <c r="M30" s="73">
        <f t="shared" si="1"/>
        <v>276.96000000000004</v>
      </c>
      <c r="N30" s="73">
        <v>0.04</v>
      </c>
    </row>
    <row r="31" spans="1:14" s="2" customFormat="1" ht="22.8">
      <c r="A31" s="33" t="s">
        <v>61</v>
      </c>
      <c r="B31" s="23" t="s">
        <v>62</v>
      </c>
      <c r="C31" s="21" t="s">
        <v>35</v>
      </c>
      <c r="D31" s="24">
        <f>'[1]СВИО и КЭ'!I7</f>
        <v>332.80632000000003</v>
      </c>
      <c r="E31" s="25">
        <v>5.1800000000000006E-2</v>
      </c>
      <c r="F31" s="26">
        <v>5.4390000000000008E-2</v>
      </c>
      <c r="G31" s="13">
        <f>F31*1.0217</f>
        <v>5.5570263000000009E-2</v>
      </c>
      <c r="H31" s="34">
        <f t="shared" si="2"/>
        <v>6.2683256664000001E-2</v>
      </c>
      <c r="I31" s="53">
        <v>464.40018998144353</v>
      </c>
      <c r="J31" s="70">
        <f t="shared" si="0"/>
        <v>6.7071084630480005E-2</v>
      </c>
      <c r="K31" s="84">
        <f t="shared" si="3"/>
        <v>484.68</v>
      </c>
      <c r="L31" s="84">
        <v>7.0000000000000007E-2</v>
      </c>
      <c r="M31" s="73">
        <f t="shared" si="1"/>
        <v>484.68</v>
      </c>
      <c r="N31" s="73">
        <v>7.0000000000000007E-2</v>
      </c>
    </row>
    <row r="32" spans="1:14" ht="12.75" customHeight="1">
      <c r="A32" s="32" t="s">
        <v>63</v>
      </c>
      <c r="B32" s="87" t="s">
        <v>64</v>
      </c>
      <c r="C32" s="87"/>
      <c r="D32" s="87"/>
      <c r="E32" s="87"/>
      <c r="F32" s="26"/>
      <c r="G32" s="13"/>
      <c r="H32" s="34"/>
      <c r="I32" s="53"/>
      <c r="J32" s="80"/>
      <c r="K32" s="84"/>
      <c r="L32" s="84"/>
      <c r="M32" s="73"/>
      <c r="N32" s="73"/>
    </row>
    <row r="33" spans="1:14" s="2" customFormat="1" ht="34.200000000000003">
      <c r="A33" s="33" t="s">
        <v>65</v>
      </c>
      <c r="B33" s="22" t="s">
        <v>66</v>
      </c>
      <c r="C33" s="21" t="s">
        <v>67</v>
      </c>
      <c r="D33" s="24">
        <f>C4*12*E33</f>
        <v>2008.5139200000003</v>
      </c>
      <c r="E33" s="25">
        <v>0.29008000000000006</v>
      </c>
      <c r="F33" s="26">
        <v>0.30458400000000008</v>
      </c>
      <c r="G33" s="13">
        <f t="shared" ref="G33:G51" si="4">F33*1.0217</f>
        <v>0.31119347280000009</v>
      </c>
      <c r="H33" s="34">
        <f t="shared" si="2"/>
        <v>0.35102623731840005</v>
      </c>
      <c r="I33" s="53">
        <v>2600.6410638960842</v>
      </c>
      <c r="J33" s="70">
        <f t="shared" ref="J33:J48" si="5">I33/$C$4/12</f>
        <v>0.37559807393068806</v>
      </c>
      <c r="K33" s="84">
        <f t="shared" si="3"/>
        <v>2838.84</v>
      </c>
      <c r="L33" s="84">
        <v>0.41</v>
      </c>
      <c r="M33" s="73">
        <f t="shared" si="1"/>
        <v>2977.3199999999997</v>
      </c>
      <c r="N33" s="73">
        <v>0.43</v>
      </c>
    </row>
    <row r="34" spans="1:14" ht="22.8">
      <c r="A34" s="33" t="s">
        <v>68</v>
      </c>
      <c r="B34" s="22" t="s">
        <v>69</v>
      </c>
      <c r="C34" s="21" t="s">
        <v>70</v>
      </c>
      <c r="D34" s="24">
        <f>'[1]СВИО и КЭ'!I14</f>
        <v>684.6336</v>
      </c>
      <c r="E34" s="25">
        <v>0.10360000000000001</v>
      </c>
      <c r="F34" s="26">
        <v>0.10878000000000002</v>
      </c>
      <c r="G34" s="13">
        <f t="shared" si="4"/>
        <v>0.11114052600000002</v>
      </c>
      <c r="H34" s="34">
        <f t="shared" si="2"/>
        <v>0.125366513328</v>
      </c>
      <c r="I34" s="53">
        <v>928.80037996288706</v>
      </c>
      <c r="J34" s="70">
        <f t="shared" si="5"/>
        <v>0.13414216926096001</v>
      </c>
      <c r="K34" s="84">
        <f t="shared" si="3"/>
        <v>1038.5999999999999</v>
      </c>
      <c r="L34" s="84">
        <v>0.15</v>
      </c>
      <c r="M34" s="73">
        <f t="shared" si="1"/>
        <v>1107.8400000000001</v>
      </c>
      <c r="N34" s="73">
        <v>0.16</v>
      </c>
    </row>
    <row r="35" spans="1:14" s="2" customFormat="1">
      <c r="A35" s="33" t="s">
        <v>71</v>
      </c>
      <c r="B35" s="22" t="s">
        <v>72</v>
      </c>
      <c r="C35" s="21" t="s">
        <v>35</v>
      </c>
      <c r="D35" s="24">
        <f>'[1]СВИО и КЭ'!I10</f>
        <v>1044.5219999999999</v>
      </c>
      <c r="E35" s="25">
        <v>0.15540000000000001</v>
      </c>
      <c r="F35" s="26">
        <v>0.15</v>
      </c>
      <c r="G35" s="13">
        <f t="shared" si="4"/>
        <v>0.153255</v>
      </c>
      <c r="H35" s="34">
        <f t="shared" si="2"/>
        <v>0.17287163999999999</v>
      </c>
      <c r="I35" s="53">
        <v>1280.7506618351999</v>
      </c>
      <c r="J35" s="70">
        <f t="shared" si="5"/>
        <v>0.1849726548</v>
      </c>
      <c r="K35" s="84">
        <f t="shared" si="3"/>
        <v>1384.8000000000002</v>
      </c>
      <c r="L35" s="84">
        <v>0.2</v>
      </c>
      <c r="M35" s="73">
        <f t="shared" si="1"/>
        <v>1454.04</v>
      </c>
      <c r="N35" s="73">
        <v>0.21</v>
      </c>
    </row>
    <row r="36" spans="1:14" ht="12.75" customHeight="1">
      <c r="A36" s="32" t="s">
        <v>73</v>
      </c>
      <c r="B36" s="87" t="s">
        <v>74</v>
      </c>
      <c r="C36" s="87"/>
      <c r="D36" s="87"/>
      <c r="E36" s="87"/>
      <c r="F36" s="26">
        <v>0</v>
      </c>
      <c r="G36" s="13">
        <f t="shared" si="4"/>
        <v>0</v>
      </c>
      <c r="H36" s="34"/>
      <c r="I36" s="53"/>
      <c r="J36" s="70"/>
      <c r="K36" s="84"/>
      <c r="L36" s="84"/>
      <c r="M36" s="73"/>
      <c r="N36" s="73"/>
    </row>
    <row r="37" spans="1:14">
      <c r="A37" s="33" t="s">
        <v>75</v>
      </c>
      <c r="B37" s="22" t="s">
        <v>76</v>
      </c>
      <c r="C37" s="21" t="s">
        <v>35</v>
      </c>
      <c r="D37" s="24">
        <f>E37*12*C4</f>
        <v>1865.0486400000002</v>
      </c>
      <c r="E37" s="25">
        <v>0.26936000000000004</v>
      </c>
      <c r="F37" s="26">
        <v>0.22</v>
      </c>
      <c r="G37" s="13">
        <f t="shared" si="4"/>
        <v>0.224774</v>
      </c>
      <c r="H37" s="34">
        <f t="shared" si="2"/>
        <v>0.25354507199999998</v>
      </c>
      <c r="I37" s="53">
        <v>1878.4343040249598</v>
      </c>
      <c r="J37" s="70">
        <f t="shared" si="5"/>
        <v>0.27129322703999997</v>
      </c>
      <c r="K37" s="84">
        <f t="shared" si="3"/>
        <v>2077.1999999999998</v>
      </c>
      <c r="L37" s="84">
        <v>0.3</v>
      </c>
      <c r="M37" s="73">
        <f t="shared" si="1"/>
        <v>2215.6800000000003</v>
      </c>
      <c r="N37" s="73">
        <v>0.32</v>
      </c>
    </row>
    <row r="38" spans="1:14">
      <c r="A38" s="33" t="s">
        <v>77</v>
      </c>
      <c r="B38" s="27" t="s">
        <v>78</v>
      </c>
      <c r="C38" s="21" t="s">
        <v>35</v>
      </c>
      <c r="D38" s="24">
        <f>'[1]СВИО и КЭ'!I21</f>
        <v>247.22879999999998</v>
      </c>
      <c r="E38" s="25">
        <v>4.1440000000000005E-2</v>
      </c>
      <c r="F38" s="26">
        <v>4.3512000000000009E-2</v>
      </c>
      <c r="G38" s="13">
        <f t="shared" si="4"/>
        <v>4.4456210400000008E-2</v>
      </c>
      <c r="H38" s="34">
        <f t="shared" si="2"/>
        <v>5.0146605331200002E-2</v>
      </c>
      <c r="I38" s="53">
        <v>371.52015198515483</v>
      </c>
      <c r="J38" s="70">
        <f t="shared" si="5"/>
        <v>5.3656867704383999E-2</v>
      </c>
      <c r="K38" s="84">
        <f t="shared" si="3"/>
        <v>415.43999999999994</v>
      </c>
      <c r="L38" s="84">
        <v>0.06</v>
      </c>
      <c r="M38" s="73">
        <f t="shared" si="1"/>
        <v>415.43999999999994</v>
      </c>
      <c r="N38" s="73">
        <v>0.06</v>
      </c>
    </row>
    <row r="39" spans="1:14">
      <c r="A39" s="33" t="s">
        <v>79</v>
      </c>
      <c r="B39" s="22" t="s">
        <v>80</v>
      </c>
      <c r="C39" s="21" t="s">
        <v>81</v>
      </c>
      <c r="D39" s="24">
        <f>E39*C4*12</f>
        <v>3084.5035200000002</v>
      </c>
      <c r="E39" s="25">
        <v>0.44547999999999999</v>
      </c>
      <c r="F39" s="26">
        <v>0.467754</v>
      </c>
      <c r="G39" s="13">
        <f t="shared" si="4"/>
        <v>0.47790426180000001</v>
      </c>
      <c r="H39" s="34">
        <f t="shared" si="2"/>
        <v>0.53907600731039995</v>
      </c>
      <c r="I39" s="53">
        <v>3993.841633840414</v>
      </c>
      <c r="J39" s="70">
        <f t="shared" si="5"/>
        <v>0.57681132782212796</v>
      </c>
      <c r="K39" s="84">
        <f t="shared" si="3"/>
        <v>4362.12</v>
      </c>
      <c r="L39" s="84">
        <v>0.63</v>
      </c>
      <c r="M39" s="73">
        <f t="shared" si="1"/>
        <v>4639.08</v>
      </c>
      <c r="N39" s="73">
        <v>0.67</v>
      </c>
    </row>
    <row r="40" spans="1:14" hidden="1">
      <c r="A40" s="33" t="s">
        <v>82</v>
      </c>
      <c r="B40" s="15" t="s">
        <v>83</v>
      </c>
      <c r="C40" s="21" t="s">
        <v>35</v>
      </c>
      <c r="D40" s="24"/>
      <c r="E40" s="25">
        <v>0</v>
      </c>
      <c r="F40" s="26">
        <v>0</v>
      </c>
      <c r="G40" s="13">
        <f t="shared" si="4"/>
        <v>0</v>
      </c>
      <c r="H40" s="34">
        <f t="shared" si="2"/>
        <v>0</v>
      </c>
      <c r="I40" s="53">
        <v>0</v>
      </c>
      <c r="J40" s="70">
        <f t="shared" si="5"/>
        <v>0</v>
      </c>
      <c r="K40" s="84">
        <f t="shared" si="3"/>
        <v>0</v>
      </c>
      <c r="L40" s="84">
        <f t="shared" ref="L40:L61" si="6">J40*1.0911</f>
        <v>0</v>
      </c>
      <c r="M40" s="73">
        <f t="shared" si="1"/>
        <v>0</v>
      </c>
      <c r="N40" s="73">
        <f t="shared" ref="N7:N60" si="7">L40*1.0562</f>
        <v>0</v>
      </c>
    </row>
    <row r="41" spans="1:14">
      <c r="A41" s="33" t="s">
        <v>82</v>
      </c>
      <c r="B41" s="15" t="s">
        <v>84</v>
      </c>
      <c r="C41" s="21" t="s">
        <v>85</v>
      </c>
      <c r="D41" s="24">
        <f>'[1]ВСЕ раб'!H17</f>
        <v>2077.1999999999998</v>
      </c>
      <c r="E41" s="25">
        <v>0.31080000000000002</v>
      </c>
      <c r="F41" s="26">
        <v>0.32634000000000002</v>
      </c>
      <c r="G41" s="13">
        <f t="shared" si="4"/>
        <v>0.33342157800000005</v>
      </c>
      <c r="H41" s="34">
        <f t="shared" si="2"/>
        <v>0.37609953998400003</v>
      </c>
      <c r="I41" s="53">
        <v>2786.4011398886614</v>
      </c>
      <c r="J41" s="70">
        <f t="shared" si="5"/>
        <v>0.40242650778288008</v>
      </c>
      <c r="K41" s="84">
        <f t="shared" si="3"/>
        <v>3046.56</v>
      </c>
      <c r="L41" s="84">
        <v>0.44</v>
      </c>
      <c r="M41" s="73">
        <f t="shared" si="1"/>
        <v>3185.04</v>
      </c>
      <c r="N41" s="73">
        <v>0.46</v>
      </c>
    </row>
    <row r="42" spans="1:14" ht="22.8">
      <c r="A42" s="33" t="s">
        <v>86</v>
      </c>
      <c r="B42" s="15" t="s">
        <v>87</v>
      </c>
      <c r="C42" s="21" t="s">
        <v>35</v>
      </c>
      <c r="D42" s="24">
        <f>'[1]СВИО и КЭ'!I18</f>
        <v>576.59544000000005</v>
      </c>
      <c r="E42" s="25">
        <v>8.2880000000000009E-2</v>
      </c>
      <c r="F42" s="26">
        <v>8.7024000000000018E-2</v>
      </c>
      <c r="G42" s="13">
        <f t="shared" si="4"/>
        <v>8.8912420800000017E-2</v>
      </c>
      <c r="H42" s="34">
        <f t="shared" si="2"/>
        <v>0.1002932106624</v>
      </c>
      <c r="I42" s="53">
        <v>743.04030397030965</v>
      </c>
      <c r="J42" s="70">
        <f t="shared" si="5"/>
        <v>0.107313735408768</v>
      </c>
      <c r="K42" s="84">
        <f t="shared" si="3"/>
        <v>830.87999999999988</v>
      </c>
      <c r="L42" s="84">
        <v>0.12</v>
      </c>
      <c r="M42" s="73">
        <f t="shared" si="1"/>
        <v>900.12000000000012</v>
      </c>
      <c r="N42" s="73">
        <v>0.13</v>
      </c>
    </row>
    <row r="43" spans="1:14" s="2" customFormat="1">
      <c r="A43" s="35" t="s">
        <v>88</v>
      </c>
      <c r="B43" s="15" t="s">
        <v>89</v>
      </c>
      <c r="C43" s="21" t="s">
        <v>35</v>
      </c>
      <c r="D43" s="24">
        <f>'[1]СВИО и КЭ'!I19</f>
        <v>920.42279999999994</v>
      </c>
      <c r="E43" s="25">
        <v>0.13468000000000002</v>
      </c>
      <c r="F43" s="26">
        <v>0.14141400000000004</v>
      </c>
      <c r="G43" s="13">
        <f t="shared" si="4"/>
        <v>0.14448268380000004</v>
      </c>
      <c r="H43" s="34">
        <f t="shared" si="2"/>
        <v>0.16297646732640003</v>
      </c>
      <c r="I43" s="53">
        <v>1207.4404939517535</v>
      </c>
      <c r="J43" s="70">
        <f t="shared" si="5"/>
        <v>0.17438482003924805</v>
      </c>
      <c r="K43" s="84">
        <f t="shared" si="3"/>
        <v>1315.56</v>
      </c>
      <c r="L43" s="84">
        <v>0.19</v>
      </c>
      <c r="M43" s="73">
        <f t="shared" si="1"/>
        <v>1384.8000000000002</v>
      </c>
      <c r="N43" s="73">
        <v>0.2</v>
      </c>
    </row>
    <row r="44" spans="1:14" s="2" customFormat="1" ht="22.8">
      <c r="A44" s="35" t="s">
        <v>90</v>
      </c>
      <c r="B44" s="15" t="s">
        <v>91</v>
      </c>
      <c r="C44" s="21" t="s">
        <v>24</v>
      </c>
      <c r="D44" s="24">
        <f>'[1]СВИО и КЭ'!I20</f>
        <v>6136.152</v>
      </c>
      <c r="E44" s="25">
        <v>0.92204000000000008</v>
      </c>
      <c r="F44" s="26">
        <v>0.96814200000000017</v>
      </c>
      <c r="G44" s="13">
        <f t="shared" si="4"/>
        <v>0.98915068140000018</v>
      </c>
      <c r="H44" s="34">
        <f t="shared" si="2"/>
        <v>1.1157619686192002</v>
      </c>
      <c r="I44" s="53">
        <v>8266.3233816696957</v>
      </c>
      <c r="J44" s="70">
        <f t="shared" si="5"/>
        <v>1.1938653064225442</v>
      </c>
      <c r="K44" s="84">
        <f t="shared" si="3"/>
        <v>9001.2000000000007</v>
      </c>
      <c r="L44" s="84">
        <v>1.3</v>
      </c>
      <c r="M44" s="73">
        <f t="shared" si="1"/>
        <v>9485.880000000001</v>
      </c>
      <c r="N44" s="73">
        <v>1.37</v>
      </c>
    </row>
    <row r="45" spans="1:14" s="2" customFormat="1" ht="22.8">
      <c r="A45" s="35" t="s">
        <v>92</v>
      </c>
      <c r="B45" s="15" t="s">
        <v>93</v>
      </c>
      <c r="C45" s="21" t="s">
        <v>94</v>
      </c>
      <c r="D45" s="24">
        <f>E45*C4*12</f>
        <v>6886.3334400000003</v>
      </c>
      <c r="E45" s="25">
        <v>0.99456</v>
      </c>
      <c r="F45" s="26">
        <v>1.0442880000000001</v>
      </c>
      <c r="G45" s="13">
        <f t="shared" si="4"/>
        <v>1.0669490496000003</v>
      </c>
      <c r="H45" s="34">
        <f t="shared" si="2"/>
        <v>1.2035185279488001</v>
      </c>
      <c r="I45" s="53">
        <v>8916.4836476437176</v>
      </c>
      <c r="J45" s="70">
        <f t="shared" si="5"/>
        <v>1.2877648249052163</v>
      </c>
      <c r="K45" s="84">
        <f t="shared" si="3"/>
        <v>9762.84</v>
      </c>
      <c r="L45" s="84">
        <v>1.41</v>
      </c>
      <c r="M45" s="73">
        <f t="shared" si="1"/>
        <v>10316.76</v>
      </c>
      <c r="N45" s="73">
        <v>1.49</v>
      </c>
    </row>
    <row r="46" spans="1:14" s="2" customFormat="1" ht="22.8">
      <c r="A46" s="33" t="s">
        <v>95</v>
      </c>
      <c r="B46" s="15" t="s">
        <v>96</v>
      </c>
      <c r="C46" s="21" t="s">
        <v>97</v>
      </c>
      <c r="D46" s="24">
        <f>'[1]СВИО и КЭ'!F31</f>
        <v>570.24</v>
      </c>
      <c r="E46" s="25">
        <v>8.2880000000000009E-2</v>
      </c>
      <c r="F46" s="26">
        <v>8.7024000000000018E-2</v>
      </c>
      <c r="G46" s="13">
        <f t="shared" si="4"/>
        <v>8.8912420800000017E-2</v>
      </c>
      <c r="H46" s="34">
        <f t="shared" si="2"/>
        <v>0.1002932106624</v>
      </c>
      <c r="I46" s="53">
        <v>743.04030397030965</v>
      </c>
      <c r="J46" s="70">
        <f t="shared" si="5"/>
        <v>0.107313735408768</v>
      </c>
      <c r="K46" s="84">
        <f t="shared" si="3"/>
        <v>830.87999999999988</v>
      </c>
      <c r="L46" s="84">
        <v>0.12</v>
      </c>
      <c r="M46" s="73">
        <f t="shared" si="1"/>
        <v>900.12000000000012</v>
      </c>
      <c r="N46" s="73">
        <v>0.13</v>
      </c>
    </row>
    <row r="47" spans="1:14" s="2" customFormat="1">
      <c r="A47" s="33" t="s">
        <v>98</v>
      </c>
      <c r="B47" s="15" t="s">
        <v>99</v>
      </c>
      <c r="C47" s="21" t="s">
        <v>97</v>
      </c>
      <c r="D47" s="24">
        <f>'[1]ВСЕ раб'!H18</f>
        <v>435.48</v>
      </c>
      <c r="E47" s="25">
        <v>6.216E-2</v>
      </c>
      <c r="F47" s="26">
        <v>6.5268000000000007E-2</v>
      </c>
      <c r="G47" s="13">
        <f t="shared" si="4"/>
        <v>6.6684315600000016E-2</v>
      </c>
      <c r="H47" s="34">
        <f t="shared" si="2"/>
        <v>7.5219907996800006E-2</v>
      </c>
      <c r="I47" s="53">
        <v>557.28022797773235</v>
      </c>
      <c r="J47" s="70">
        <f t="shared" si="5"/>
        <v>8.0485301556576017E-2</v>
      </c>
      <c r="K47" s="84">
        <f t="shared" si="3"/>
        <v>623.16</v>
      </c>
      <c r="L47" s="84">
        <v>0.09</v>
      </c>
      <c r="M47" s="73">
        <f t="shared" si="1"/>
        <v>692.40000000000009</v>
      </c>
      <c r="N47" s="73">
        <v>0.1</v>
      </c>
    </row>
    <row r="48" spans="1:14" s="2" customFormat="1">
      <c r="A48" s="33" t="s">
        <v>100</v>
      </c>
      <c r="B48" s="15" t="s">
        <v>101</v>
      </c>
      <c r="C48" s="21" t="s">
        <v>85</v>
      </c>
      <c r="D48" s="24">
        <f>'[1]ВСЕ раб'!H8</f>
        <v>402.86383999999998</v>
      </c>
      <c r="E48" s="25">
        <v>6.216E-2</v>
      </c>
      <c r="F48" s="26">
        <v>6.5268000000000007E-2</v>
      </c>
      <c r="G48" s="13">
        <f t="shared" si="4"/>
        <v>6.6684315600000016E-2</v>
      </c>
      <c r="H48" s="34">
        <f t="shared" si="2"/>
        <v>7.5219907996800006E-2</v>
      </c>
      <c r="I48" s="53">
        <v>557.28022797773235</v>
      </c>
      <c r="J48" s="70">
        <f t="shared" si="5"/>
        <v>8.0485301556576017E-2</v>
      </c>
      <c r="K48" s="84">
        <f t="shared" si="3"/>
        <v>623.16</v>
      </c>
      <c r="L48" s="84">
        <v>0.09</v>
      </c>
      <c r="M48" s="73">
        <f t="shared" si="1"/>
        <v>692.40000000000009</v>
      </c>
      <c r="N48" s="73">
        <v>0.1</v>
      </c>
    </row>
    <row r="49" spans="1:14" s="3" customFormat="1" ht="12.75" customHeight="1">
      <c r="A49" s="32" t="s">
        <v>102</v>
      </c>
      <c r="B49" s="88" t="s">
        <v>103</v>
      </c>
      <c r="C49" s="88"/>
      <c r="D49" s="88"/>
      <c r="E49" s="88"/>
      <c r="F49" s="26">
        <v>0</v>
      </c>
      <c r="G49" s="13">
        <f t="shared" si="4"/>
        <v>0</v>
      </c>
      <c r="H49" s="34"/>
      <c r="I49" s="53"/>
      <c r="J49" s="80"/>
      <c r="K49" s="84"/>
      <c r="L49" s="84"/>
      <c r="M49" s="73"/>
      <c r="N49" s="73"/>
    </row>
    <row r="50" spans="1:14" s="2" customFormat="1" ht="45.6">
      <c r="A50" s="33" t="s">
        <v>104</v>
      </c>
      <c r="B50" s="15" t="s">
        <v>105</v>
      </c>
      <c r="C50" s="21" t="s">
        <v>106</v>
      </c>
      <c r="D50" s="24">
        <f>E50*C4*12</f>
        <v>346.20000000000005</v>
      </c>
      <c r="E50" s="25">
        <v>0.05</v>
      </c>
      <c r="F50" s="26">
        <v>5.2500000000000005E-2</v>
      </c>
      <c r="G50" s="13">
        <f t="shared" si="4"/>
        <v>5.3639250000000006E-2</v>
      </c>
      <c r="H50" s="34">
        <f t="shared" si="2"/>
        <v>6.0505073999999999E-2</v>
      </c>
      <c r="I50" s="53">
        <v>448.26273164231998</v>
      </c>
      <c r="J50" s="70">
        <f t="shared" ref="J50:J59" si="8">I50/$C$4/12</f>
        <v>6.4740429179999989E-2</v>
      </c>
      <c r="K50" s="84">
        <f t="shared" si="3"/>
        <v>484.68</v>
      </c>
      <c r="L50" s="84">
        <v>7.0000000000000007E-2</v>
      </c>
      <c r="M50" s="73">
        <f t="shared" si="1"/>
        <v>484.68</v>
      </c>
      <c r="N50" s="73">
        <v>7.0000000000000007E-2</v>
      </c>
    </row>
    <row r="51" spans="1:14" s="2" customFormat="1">
      <c r="A51" s="33" t="s">
        <v>107</v>
      </c>
      <c r="B51" s="15" t="s">
        <v>108</v>
      </c>
      <c r="C51" s="21" t="s">
        <v>35</v>
      </c>
      <c r="D51" s="24">
        <f>E51*C4*12</f>
        <v>623.16</v>
      </c>
      <c r="E51" s="25">
        <v>0.09</v>
      </c>
      <c r="F51" s="26">
        <v>9.4500000000000001E-2</v>
      </c>
      <c r="G51" s="13">
        <f t="shared" si="4"/>
        <v>9.6550650000000002E-2</v>
      </c>
      <c r="H51" s="34">
        <f t="shared" si="2"/>
        <v>0.10890913319999999</v>
      </c>
      <c r="I51" s="53">
        <v>806.87291695617603</v>
      </c>
      <c r="J51" s="70">
        <f t="shared" si="8"/>
        <v>0.116532772524</v>
      </c>
      <c r="K51" s="84">
        <f t="shared" si="3"/>
        <v>900.12000000000012</v>
      </c>
      <c r="L51" s="84">
        <v>0.13</v>
      </c>
      <c r="M51" s="73">
        <f t="shared" si="1"/>
        <v>969.36</v>
      </c>
      <c r="N51" s="73">
        <v>0.14000000000000001</v>
      </c>
    </row>
    <row r="52" spans="1:14" ht="12.75" customHeight="1">
      <c r="A52" s="89" t="s">
        <v>109</v>
      </c>
      <c r="B52" s="87"/>
      <c r="C52" s="87"/>
      <c r="D52" s="87"/>
      <c r="E52" s="87"/>
      <c r="F52" s="26"/>
      <c r="G52" s="13"/>
      <c r="H52" s="34"/>
      <c r="I52" s="53"/>
      <c r="J52" s="70">
        <f t="shared" si="8"/>
        <v>0</v>
      </c>
      <c r="K52" s="84"/>
      <c r="L52" s="84"/>
      <c r="M52" s="73"/>
      <c r="N52" s="73"/>
    </row>
    <row r="53" spans="1:14">
      <c r="A53" s="36" t="s">
        <v>110</v>
      </c>
      <c r="B53" s="22" t="s">
        <v>111</v>
      </c>
      <c r="C53" s="28" t="s">
        <v>85</v>
      </c>
      <c r="D53" s="24">
        <f>'[1]ВСЕ раб'!H26</f>
        <v>8191.81</v>
      </c>
      <c r="E53" s="25">
        <v>1.22248</v>
      </c>
      <c r="F53" s="26">
        <f>1.283604*0.985</f>
        <v>1.26434994</v>
      </c>
      <c r="G53" s="13">
        <f t="shared" ref="G53:G59" si="9">F53*1.0217</f>
        <v>1.291786333698</v>
      </c>
      <c r="H53" s="34">
        <f t="shared" si="2"/>
        <v>1.4571349844113439</v>
      </c>
      <c r="I53" s="53">
        <v>10795.446816308635</v>
      </c>
      <c r="J53" s="70">
        <f t="shared" si="8"/>
        <v>1.559134433320138</v>
      </c>
      <c r="K53" s="84">
        <f t="shared" si="3"/>
        <v>11770.8</v>
      </c>
      <c r="L53" s="84">
        <v>1.7</v>
      </c>
      <c r="M53" s="73">
        <f t="shared" si="1"/>
        <v>12463.2</v>
      </c>
      <c r="N53" s="73">
        <v>1.8</v>
      </c>
    </row>
    <row r="54" spans="1:14">
      <c r="A54" s="30" t="s">
        <v>112</v>
      </c>
      <c r="B54" s="15" t="s">
        <v>113</v>
      </c>
      <c r="C54" s="29" t="s">
        <v>85</v>
      </c>
      <c r="D54" s="24">
        <f>'[1]ВСЕ раб'!H24</f>
        <v>413.2220356028426</v>
      </c>
      <c r="E54" s="25">
        <v>6.216E-2</v>
      </c>
      <c r="F54" s="26">
        <v>6.5268000000000007E-2</v>
      </c>
      <c r="G54" s="13">
        <f t="shared" si="9"/>
        <v>6.6684315600000016E-2</v>
      </c>
      <c r="H54" s="34">
        <f t="shared" si="2"/>
        <v>7.5219907996800006E-2</v>
      </c>
      <c r="I54" s="53">
        <v>557.28022797773235</v>
      </c>
      <c r="J54" s="70">
        <f t="shared" si="8"/>
        <v>8.0485301556576017E-2</v>
      </c>
      <c r="K54" s="84">
        <f t="shared" si="3"/>
        <v>623.16</v>
      </c>
      <c r="L54" s="84">
        <v>0.09</v>
      </c>
      <c r="M54" s="73">
        <f t="shared" si="1"/>
        <v>623.16</v>
      </c>
      <c r="N54" s="73">
        <v>0.09</v>
      </c>
    </row>
    <row r="55" spans="1:14" ht="22.8">
      <c r="A55" s="30" t="s">
        <v>114</v>
      </c>
      <c r="B55" s="15" t="s">
        <v>115</v>
      </c>
      <c r="C55" s="29" t="s">
        <v>24</v>
      </c>
      <c r="D55" s="24">
        <f>'[1]ВСЕ раб'!H27</f>
        <v>651.23</v>
      </c>
      <c r="E55" s="25">
        <v>9.3240000000000003E-2</v>
      </c>
      <c r="F55" s="26">
        <v>9.7902000000000003E-2</v>
      </c>
      <c r="G55" s="13">
        <f t="shared" si="9"/>
        <v>0.10002647340000001</v>
      </c>
      <c r="H55" s="34">
        <f t="shared" si="2"/>
        <v>0.1128298619952</v>
      </c>
      <c r="I55" s="53">
        <v>835.92034196659836</v>
      </c>
      <c r="J55" s="70">
        <f t="shared" si="8"/>
        <v>0.120727952334864</v>
      </c>
      <c r="K55" s="84">
        <f t="shared" si="3"/>
        <v>900.12000000000012</v>
      </c>
      <c r="L55" s="84">
        <v>0.13</v>
      </c>
      <c r="M55" s="73">
        <f t="shared" si="1"/>
        <v>969.36</v>
      </c>
      <c r="N55" s="73">
        <v>0.14000000000000001</v>
      </c>
    </row>
    <row r="56" spans="1:14">
      <c r="A56" s="30" t="s">
        <v>116</v>
      </c>
      <c r="B56" s="15" t="s">
        <v>117</v>
      </c>
      <c r="C56" s="29" t="s">
        <v>85</v>
      </c>
      <c r="D56" s="24">
        <f>E56*12*C4</f>
        <v>1936.7812800000004</v>
      </c>
      <c r="E56" s="25">
        <v>0.27972000000000002</v>
      </c>
      <c r="F56" s="26">
        <v>0.29370600000000002</v>
      </c>
      <c r="G56" s="13">
        <f t="shared" si="9"/>
        <v>0.30007942020000006</v>
      </c>
      <c r="H56" s="34">
        <f t="shared" si="2"/>
        <v>0.33848958598560003</v>
      </c>
      <c r="I56" s="53">
        <v>2507.7610258997956</v>
      </c>
      <c r="J56" s="70">
        <f t="shared" si="8"/>
        <v>0.3621838570045921</v>
      </c>
      <c r="K56" s="84">
        <f t="shared" si="3"/>
        <v>2769.6000000000004</v>
      </c>
      <c r="L56" s="84">
        <v>0.4</v>
      </c>
      <c r="M56" s="73">
        <f t="shared" si="1"/>
        <v>2908.08</v>
      </c>
      <c r="N56" s="73">
        <v>0.42</v>
      </c>
    </row>
    <row r="57" spans="1:14">
      <c r="A57" s="30" t="s">
        <v>118</v>
      </c>
      <c r="B57" s="15" t="s">
        <v>119</v>
      </c>
      <c r="C57" s="29" t="s">
        <v>85</v>
      </c>
      <c r="D57" s="24">
        <f>'[1]ВСЕ раб'!H29</f>
        <v>9708.2011345062983</v>
      </c>
      <c r="E57" s="25">
        <v>1.4503999999999999</v>
      </c>
      <c r="F57" s="26">
        <f>1.52292*0.985</f>
        <v>1.5000762000000001</v>
      </c>
      <c r="G57" s="13">
        <f t="shared" si="9"/>
        <v>1.5326278535400002</v>
      </c>
      <c r="H57" s="34">
        <f t="shared" si="2"/>
        <v>1.7288042187931201</v>
      </c>
      <c r="I57" s="53">
        <v>12808.157239688215</v>
      </c>
      <c r="J57" s="70">
        <f t="shared" si="8"/>
        <v>1.8498205141086388</v>
      </c>
      <c r="K57" s="84">
        <f t="shared" si="3"/>
        <v>13848</v>
      </c>
      <c r="L57" s="84">
        <v>2</v>
      </c>
      <c r="M57" s="73">
        <f t="shared" si="1"/>
        <v>14609.64</v>
      </c>
      <c r="N57" s="73">
        <v>2.11</v>
      </c>
    </row>
    <row r="58" spans="1:14">
      <c r="A58" s="30" t="s">
        <v>120</v>
      </c>
      <c r="B58" s="15" t="s">
        <v>121</v>
      </c>
      <c r="C58" s="29" t="s">
        <v>85</v>
      </c>
      <c r="D58" s="24">
        <f>'[1]ВСЕ раб'!H30</f>
        <v>1156.9100000000001</v>
      </c>
      <c r="E58" s="25">
        <v>0.17612000000000003</v>
      </c>
      <c r="F58" s="26">
        <v>0.18492600000000003</v>
      </c>
      <c r="G58" s="13">
        <f t="shared" si="9"/>
        <v>0.18893889420000004</v>
      </c>
      <c r="H58" s="34">
        <f t="shared" si="2"/>
        <v>0.21312307265760003</v>
      </c>
      <c r="I58" s="53">
        <v>1578.9606459369081</v>
      </c>
      <c r="J58" s="70">
        <f t="shared" si="8"/>
        <v>0.22804168774363201</v>
      </c>
      <c r="K58" s="84">
        <f t="shared" si="3"/>
        <v>1731</v>
      </c>
      <c r="L58" s="84">
        <v>0.25</v>
      </c>
      <c r="M58" s="73">
        <f t="shared" si="1"/>
        <v>1800.2400000000002</v>
      </c>
      <c r="N58" s="73">
        <v>0.26</v>
      </c>
    </row>
    <row r="59" spans="1:14" ht="15" thickBot="1">
      <c r="A59" s="56" t="s">
        <v>122</v>
      </c>
      <c r="B59" s="57" t="s">
        <v>123</v>
      </c>
      <c r="C59" s="58" t="s">
        <v>85</v>
      </c>
      <c r="D59" s="59">
        <f>'[1]ВСЕ раб'!H31</f>
        <v>7712.73</v>
      </c>
      <c r="E59" s="60">
        <v>1.1499600000000001</v>
      </c>
      <c r="F59" s="61">
        <v>1.2074580000000001</v>
      </c>
      <c r="G59" s="62">
        <f t="shared" si="9"/>
        <v>1.2336598386000002</v>
      </c>
      <c r="H59" s="63">
        <f t="shared" si="2"/>
        <v>1.3915682979407999</v>
      </c>
      <c r="I59" s="64">
        <v>10309.684217588047</v>
      </c>
      <c r="J59" s="70">
        <f t="shared" si="8"/>
        <v>1.488978078796656</v>
      </c>
      <c r="K59" s="84">
        <f t="shared" si="3"/>
        <v>11216.880000000001</v>
      </c>
      <c r="L59" s="84">
        <v>1.62</v>
      </c>
      <c r="M59" s="73">
        <f t="shared" si="1"/>
        <v>11840.039999999999</v>
      </c>
      <c r="N59" s="73">
        <v>1.71</v>
      </c>
    </row>
    <row r="60" spans="1:14" s="3" customFormat="1" ht="15" thickBot="1">
      <c r="A60" s="85" t="s">
        <v>124</v>
      </c>
      <c r="B60" s="86"/>
      <c r="C60" s="86"/>
      <c r="D60" s="65">
        <f>SUM(D6,D27,D53:D59)</f>
        <v>62244.444450109149</v>
      </c>
      <c r="E60" s="66">
        <v>13.41</v>
      </c>
      <c r="F60" s="67">
        <f>F6+F27+F53+F54+F55+F56+F57+F58+F59</f>
        <v>9.4598861400000018</v>
      </c>
      <c r="G60" s="68">
        <f>G6+G27+G53+G54+G55+G56+G57+G58+G59</f>
        <v>9.6651656692379984</v>
      </c>
      <c r="H60" s="69">
        <f t="shared" si="2"/>
        <v>10.902306874900461</v>
      </c>
      <c r="I60" s="54">
        <v>118416.95225300129</v>
      </c>
      <c r="J60" s="70">
        <f>I60/$C$4/12</f>
        <v>17.102390562247443</v>
      </c>
      <c r="K60" s="84">
        <f t="shared" si="3"/>
        <v>129201.84</v>
      </c>
      <c r="L60" s="84">
        <v>18.66</v>
      </c>
      <c r="M60" s="73">
        <f t="shared" si="1"/>
        <v>136472.04</v>
      </c>
      <c r="N60" s="73">
        <v>19.71</v>
      </c>
    </row>
    <row r="61" spans="1:14" hidden="1">
      <c r="E61">
        <v>13.41</v>
      </c>
      <c r="F61" s="9">
        <f>E61*1.05</f>
        <v>14.080500000000001</v>
      </c>
      <c r="G61" s="10"/>
      <c r="H61" s="11">
        <f t="shared" si="2"/>
        <v>0</v>
      </c>
      <c r="L61" s="84">
        <f t="shared" si="6"/>
        <v>0</v>
      </c>
    </row>
    <row r="62" spans="1:14">
      <c r="E62" s="6">
        <f>F62-F60</f>
        <v>-9.4598861400000018</v>
      </c>
      <c r="F62" s="8"/>
      <c r="G62" s="10"/>
      <c r="J62" s="55">
        <f>I60/12/C4</f>
        <v>17.102390562247443</v>
      </c>
    </row>
    <row r="63" spans="1:14">
      <c r="F63" s="7"/>
      <c r="K63" s="6"/>
      <c r="L63" s="6"/>
    </row>
  </sheetData>
  <mergeCells count="12">
    <mergeCell ref="A1:J1"/>
    <mergeCell ref="A26:C26"/>
    <mergeCell ref="A5:E5"/>
    <mergeCell ref="B7:E7"/>
    <mergeCell ref="B10:E10"/>
    <mergeCell ref="B16:E16"/>
    <mergeCell ref="A60:C60"/>
    <mergeCell ref="B28:E28"/>
    <mergeCell ref="B32:E32"/>
    <mergeCell ref="B36:E36"/>
    <mergeCell ref="B49:E49"/>
    <mergeCell ref="A52:E52"/>
  </mergeCells>
  <pageMargins left="0.70866141732283472" right="0.23" top="0.74803149606299213" bottom="0.42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Sapognikova</dc:creator>
  <cp:lastModifiedBy>GlBuh</cp:lastModifiedBy>
  <cp:lastPrinted>2024-06-20T06:37:16Z</cp:lastPrinted>
  <dcterms:created xsi:type="dcterms:W3CDTF">2021-11-19T08:10:18Z</dcterms:created>
  <dcterms:modified xsi:type="dcterms:W3CDTF">2026-08-20T06:43:09Z</dcterms:modified>
</cp:coreProperties>
</file>