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 год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9" i="1" l="1"/>
  <c r="O30" i="1"/>
  <c r="O31" i="1"/>
  <c r="O32" i="1"/>
  <c r="O34" i="1"/>
  <c r="O35" i="1"/>
  <c r="O36" i="1"/>
  <c r="O37" i="1"/>
  <c r="O38" i="1"/>
  <c r="O40" i="1"/>
  <c r="O41" i="1"/>
  <c r="O42" i="1"/>
  <c r="O43" i="1"/>
  <c r="O44" i="1"/>
  <c r="O45" i="1"/>
  <c r="O46" i="1"/>
  <c r="O47" i="1"/>
  <c r="O48" i="1"/>
  <c r="O49" i="1"/>
  <c r="O50" i="1"/>
  <c r="O52" i="1"/>
  <c r="O53" i="1"/>
  <c r="O55" i="1"/>
  <c r="O56" i="1"/>
  <c r="O57" i="1"/>
  <c r="O58" i="1"/>
  <c r="O59" i="1"/>
  <c r="O60" i="1"/>
  <c r="O61" i="1"/>
  <c r="O62" i="1"/>
  <c r="O63" i="1"/>
  <c r="O64" i="1"/>
  <c r="O5" i="1"/>
  <c r="P62" i="1"/>
  <c r="P63" i="1"/>
  <c r="K60" i="1" l="1"/>
  <c r="M60" i="1"/>
  <c r="N62" i="1"/>
  <c r="M62" i="1" s="1"/>
  <c r="N63" i="1"/>
  <c r="M63" i="1" s="1"/>
  <c r="K62" i="1" l="1"/>
  <c r="J54" i="1" l="1"/>
  <c r="L54" i="1" s="1"/>
  <c r="K54" i="1" l="1"/>
  <c r="H30" i="1"/>
  <c r="I30" i="1" s="1"/>
  <c r="J30" i="1" s="1"/>
  <c r="L30" i="1" s="1"/>
  <c r="H31" i="1"/>
  <c r="I31" i="1" s="1"/>
  <c r="J31" i="1" s="1"/>
  <c r="L31" i="1" s="1"/>
  <c r="H32" i="1"/>
  <c r="I32" i="1" s="1"/>
  <c r="J32" i="1" s="1"/>
  <c r="L32" i="1" s="1"/>
  <c r="H34" i="1"/>
  <c r="I34" i="1" s="1"/>
  <c r="J34" i="1" s="1"/>
  <c r="L34" i="1" s="1"/>
  <c r="H35" i="1"/>
  <c r="I35" i="1" s="1"/>
  <c r="J35" i="1" s="1"/>
  <c r="L35" i="1" s="1"/>
  <c r="H36" i="1"/>
  <c r="I36" i="1" s="1"/>
  <c r="J36" i="1" s="1"/>
  <c r="L36" i="1" s="1"/>
  <c r="H37" i="1"/>
  <c r="I37" i="1" s="1"/>
  <c r="J37" i="1" s="1"/>
  <c r="L37" i="1" s="1"/>
  <c r="H38" i="1"/>
  <c r="I38" i="1" s="1"/>
  <c r="J38" i="1" s="1"/>
  <c r="L38" i="1" s="1"/>
  <c r="H40" i="1"/>
  <c r="I40" i="1" s="1"/>
  <c r="J40" i="1" s="1"/>
  <c r="L40" i="1" s="1"/>
  <c r="H41" i="1"/>
  <c r="I41" i="1" s="1"/>
  <c r="J41" i="1" s="1"/>
  <c r="L41" i="1" s="1"/>
  <c r="H42" i="1"/>
  <c r="I42" i="1" s="1"/>
  <c r="J42" i="1" s="1"/>
  <c r="L42" i="1" s="1"/>
  <c r="H43" i="1"/>
  <c r="I43" i="1" s="1"/>
  <c r="J43" i="1" s="1"/>
  <c r="L43" i="1" s="1"/>
  <c r="H44" i="1"/>
  <c r="I44" i="1" s="1"/>
  <c r="J44" i="1" s="1"/>
  <c r="L44" i="1" s="1"/>
  <c r="H45" i="1"/>
  <c r="I45" i="1" s="1"/>
  <c r="J45" i="1" s="1"/>
  <c r="L45" i="1" s="1"/>
  <c r="H46" i="1"/>
  <c r="I46" i="1" s="1"/>
  <c r="J46" i="1" s="1"/>
  <c r="L46" i="1" s="1"/>
  <c r="H47" i="1"/>
  <c r="I47" i="1" s="1"/>
  <c r="J47" i="1" s="1"/>
  <c r="L47" i="1" s="1"/>
  <c r="H48" i="1"/>
  <c r="I48" i="1" s="1"/>
  <c r="J48" i="1" s="1"/>
  <c r="L48" i="1" s="1"/>
  <c r="H49" i="1"/>
  <c r="I49" i="1" s="1"/>
  <c r="J49" i="1" s="1"/>
  <c r="L49" i="1" s="1"/>
  <c r="H50" i="1"/>
  <c r="I50" i="1" s="1"/>
  <c r="J50" i="1" s="1"/>
  <c r="L50" i="1" s="1"/>
  <c r="H52" i="1"/>
  <c r="I52" i="1" s="1"/>
  <c r="J52" i="1" s="1"/>
  <c r="L52" i="1" s="1"/>
  <c r="H53" i="1"/>
  <c r="I53" i="1" s="1"/>
  <c r="J53" i="1" s="1"/>
  <c r="L53" i="1" s="1"/>
  <c r="H55" i="1"/>
  <c r="I55" i="1" s="1"/>
  <c r="J55" i="1" s="1"/>
  <c r="L55" i="1" s="1"/>
  <c r="H56" i="1"/>
  <c r="I56" i="1" s="1"/>
  <c r="J56" i="1" s="1"/>
  <c r="L56" i="1" s="1"/>
  <c r="H57" i="1"/>
  <c r="I57" i="1" s="1"/>
  <c r="J57" i="1" s="1"/>
  <c r="L57" i="1" s="1"/>
  <c r="H58" i="1"/>
  <c r="I58" i="1" s="1"/>
  <c r="J58" i="1" s="1"/>
  <c r="L58" i="1" s="1"/>
  <c r="H59" i="1"/>
  <c r="I59" i="1" s="1"/>
  <c r="J59" i="1" s="1"/>
  <c r="L59" i="1" s="1"/>
  <c r="H60" i="1"/>
  <c r="I60" i="1" s="1"/>
  <c r="J60" i="1" s="1"/>
  <c r="H61" i="1"/>
  <c r="I61" i="1" s="1"/>
  <c r="J61" i="1" s="1"/>
  <c r="L61" i="1" s="1"/>
  <c r="H62" i="1"/>
  <c r="I62" i="1" s="1"/>
  <c r="J62" i="1" s="1"/>
  <c r="H63" i="1"/>
  <c r="I63" i="1" s="1"/>
  <c r="J63" i="1" s="1"/>
  <c r="H29" i="1"/>
  <c r="I29" i="1" s="1"/>
  <c r="J29" i="1" s="1"/>
  <c r="L29" i="1" s="1"/>
  <c r="G64" i="1"/>
  <c r="H27" i="1"/>
  <c r="I27" i="1" s="1"/>
  <c r="J27" i="1" s="1"/>
  <c r="H5" i="1"/>
  <c r="I5" i="1" s="1"/>
  <c r="M59" i="1" l="1"/>
  <c r="K59" i="1"/>
  <c r="M55" i="1"/>
  <c r="K55" i="1"/>
  <c r="M49" i="1"/>
  <c r="K49" i="1"/>
  <c r="M45" i="1"/>
  <c r="K45" i="1"/>
  <c r="M41" i="1"/>
  <c r="K41" i="1"/>
  <c r="M36" i="1"/>
  <c r="K36" i="1"/>
  <c r="M31" i="1"/>
  <c r="K31" i="1"/>
  <c r="M58" i="1"/>
  <c r="K58" i="1"/>
  <c r="M53" i="1"/>
  <c r="K53" i="1"/>
  <c r="M48" i="1"/>
  <c r="K48" i="1"/>
  <c r="M44" i="1"/>
  <c r="K44" i="1"/>
  <c r="M40" i="1"/>
  <c r="K40" i="1"/>
  <c r="M35" i="1"/>
  <c r="K35" i="1"/>
  <c r="M30" i="1"/>
  <c r="K30" i="1"/>
  <c r="M61" i="1"/>
  <c r="K61" i="1"/>
  <c r="M57" i="1"/>
  <c r="K57" i="1"/>
  <c r="M52" i="1"/>
  <c r="K52" i="1"/>
  <c r="M47" i="1"/>
  <c r="K47" i="1"/>
  <c r="M43" i="1"/>
  <c r="K43" i="1"/>
  <c r="M38" i="1"/>
  <c r="K38" i="1"/>
  <c r="M34" i="1"/>
  <c r="K34" i="1"/>
  <c r="M29" i="1"/>
  <c r="K29" i="1"/>
  <c r="M56" i="1"/>
  <c r="K56" i="1"/>
  <c r="M50" i="1"/>
  <c r="K50" i="1"/>
  <c r="M46" i="1"/>
  <c r="K46" i="1"/>
  <c r="M42" i="1"/>
  <c r="K42" i="1"/>
  <c r="M37" i="1"/>
  <c r="K37" i="1"/>
  <c r="M32" i="1"/>
  <c r="K32" i="1"/>
  <c r="J5" i="1"/>
  <c r="L5" i="1" s="1"/>
  <c r="K5" i="1" s="1"/>
  <c r="I64" i="1"/>
  <c r="J64" i="1" s="1"/>
  <c r="D62" i="1"/>
  <c r="H64" i="1"/>
  <c r="D64" i="1"/>
  <c r="D61" i="1"/>
  <c r="D60" i="1"/>
  <c r="D59" i="1"/>
  <c r="D58" i="1"/>
  <c r="D57" i="1"/>
  <c r="D56" i="1"/>
  <c r="D55" i="1"/>
  <c r="D53" i="1"/>
  <c r="D52" i="1"/>
  <c r="D50" i="1"/>
  <c r="D49" i="1"/>
  <c r="D48" i="1"/>
  <c r="D47" i="1"/>
  <c r="D46" i="1"/>
  <c r="D45" i="1"/>
  <c r="D44" i="1"/>
  <c r="D43" i="1"/>
  <c r="D42" i="1"/>
  <c r="D41" i="1"/>
  <c r="D40" i="1"/>
  <c r="D38" i="1"/>
  <c r="D37" i="1"/>
  <c r="D36" i="1"/>
  <c r="D35" i="1"/>
  <c r="D34" i="1"/>
  <c r="D32" i="1"/>
  <c r="D31" i="1"/>
  <c r="D30" i="1"/>
  <c r="D29" i="1"/>
  <c r="D27" i="1"/>
  <c r="D5" i="1"/>
  <c r="K64" i="1" l="1"/>
  <c r="L64" i="1" s="1"/>
  <c r="M64" i="1" s="1"/>
  <c r="L67" i="1"/>
  <c r="M5" i="1" l="1"/>
</calcChain>
</file>

<file path=xl/sharedStrings.xml><?xml version="1.0" encoding="utf-8"?>
<sst xmlns="http://schemas.openxmlformats.org/spreadsheetml/2006/main" count="184" uniqueCount="146">
  <si>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</si>
  <si>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</si>
  <si>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</si>
  <si>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</si>
  <si>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</si>
  <si>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Индексация с 01.08.2017 на 6,5%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</si>
  <si>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</si>
  <si>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</si>
  <si>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</si>
  <si>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</si>
  <si>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</si>
  <si>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</si>
  <si>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</si>
  <si>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</si>
  <si>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</si>
  <si>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</si>
  <si>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</si>
  <si>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</si>
  <si>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</si>
  <si>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</si>
  <si>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</si>
  <si>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</si>
  <si>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</si>
  <si>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</si>
  <si>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</si>
  <si>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</si>
  <si>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</si>
  <si>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</si>
  <si>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</si>
  <si>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</si>
  <si>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</si>
  <si>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</si>
  <si>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</si>
  <si>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</si>
  <si>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</si>
  <si>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</si>
  <si>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</si>
  <si>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</si>
  <si>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</si>
  <si>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</si>
  <si>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</si>
  <si>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</si>
  <si>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</si>
  <si>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</si>
  <si>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</si>
  <si>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</si>
  <si>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</si>
  <si>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</si>
  <si>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</si>
  <si>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</si>
  <si>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</si>
  <si>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</si>
  <si>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</si>
  <si>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</si>
  <si>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</si>
  <si>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</si>
  <si>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</si>
  <si>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</si>
  <si>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</si>
  <si>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</si>
  <si>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</si>
  <si>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</si>
  <si>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</si>
  <si>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</si>
  <si>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</si>
  <si>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</si>
  <si>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</si>
  <si>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</si>
  <si>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</si>
  <si>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</si>
  <si>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</si>
  <si>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</si>
  <si>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</si>
  <si>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</si>
  <si>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</si>
  <si>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</si>
  <si>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</si>
  <si>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</si>
  <si>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</si>
  <si>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</si>
  <si>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</si>
  <si>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</si>
  <si>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</si>
  <si>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</si>
  <si>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</si>
  <si>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</si>
  <si>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</si>
  <si>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</si>
  <si>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</si>
  <si>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</si>
  <si>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</si>
  <si>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</si>
  <si>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</si>
  <si>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</si>
  <si>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</si>
  <si>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</si>
  <si>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</si>
  <si>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</si>
  <si>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</si>
  <si>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</si>
  <si>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</si>
  <si>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</si>
  <si>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</si>
  <si>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</si>
  <si>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</si>
  <si>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</si>
  <si>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</si>
  <si>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</si>
  <si>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</si>
  <si>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</si>
  <si>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</si>
  <si>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</si>
  <si>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</si>
  <si>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</si>
  <si>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</si>
  <si>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</si>
  <si>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</si>
  <si>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</si>
  <si>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</si>
  <si>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</si>
  <si>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</si>
  <si>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</si>
  <si>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</si>
  <si>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</si>
  <si>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</si>
  <si>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</si>
  <si>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</si>
  <si>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</si>
  <si>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</si>
  <si>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</si>
  <si>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</si>
  <si>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</si>
  <si>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</si>
  <si>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</si>
  <si>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</si>
  <si>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</si>
  <si>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по факту</t>
  </si>
  <si>
    <t xml:space="preserve">ПЕРЕЧЕНЬ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Гагарина 44
</t>
  </si>
  <si>
    <t xml:space="preserve">Итого </t>
  </si>
  <si>
    <r>
      <t>Стоимость на 1 м</t>
    </r>
    <r>
      <rPr>
        <b/>
        <vertAlign val="superscript"/>
        <sz val="10"/>
        <color theme="1"/>
        <rFont val="Arial"/>
        <family val="2"/>
        <charset val="204"/>
      </rPr>
      <t xml:space="preserve">2 </t>
    </r>
    <r>
      <rPr>
        <b/>
        <sz val="10"/>
        <color theme="1"/>
        <rFont val="Arial"/>
        <family val="2"/>
        <charset val="204"/>
      </rPr>
      <t>общей площади (рублей в месяц)</t>
    </r>
  </si>
  <si>
    <r>
      <t>Стоимость на 1 м</t>
    </r>
    <r>
      <rPr>
        <b/>
        <vertAlign val="superscript"/>
        <sz val="9"/>
        <color indexed="8"/>
        <rFont val="Arial"/>
        <family val="2"/>
        <charset val="204"/>
      </rPr>
      <t xml:space="preserve">2 </t>
    </r>
    <r>
      <rPr>
        <b/>
        <sz val="9"/>
        <color indexed="8"/>
        <rFont val="Arial"/>
        <family val="2"/>
        <charset val="204"/>
      </rPr>
      <t>общей площади (рублей в месяц)</t>
    </r>
  </si>
  <si>
    <t>Тариф с 01.09.2022 г, рост на 2,17%</t>
  </si>
  <si>
    <t>Тариф с 01.09.2023 г, рост на 12,8%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</si>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</sst>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2"/>
      <name val="Arial Cyr"/>
      <family val="2"/>
      <charset val="204"/>
    </font>
    <font>
      <b/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charset val="204"/>
    </font>
    <font>
      <b/>
      <vertAlign val="superscript"/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double">
        <color auto="1"/>
      </left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Font="1"/>
    <xf numFmtId="49" fontId="4" fillId="0" borderId="2" xfId="0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49" fontId="4" fillId="0" borderId="6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2" fontId="4" fillId="0" borderId="8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/>
    </xf>
    <xf numFmtId="2" fontId="3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10" fillId="0" borderId="11" xfId="0" applyFont="1" applyBorder="1" applyAlignment="1">
      <alignment horizontal="center" vertical="center" wrapText="1"/>
    </xf>
    <xf numFmtId="2" fontId="0" fillId="0" borderId="14" xfId="0" applyNumberFormat="1" applyFont="1" applyBorder="1" applyAlignment="1">
      <alignment horizontal="right" vertical="center"/>
    </xf>
    <xf numFmtId="2" fontId="6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0" fillId="0" borderId="3" xfId="0" applyNumberFormat="1" applyFont="1" applyBorder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/>
    </xf>
    <xf numFmtId="0" fontId="0" fillId="0" borderId="4" xfId="0" applyFont="1" applyBorder="1" applyAlignment="1">
      <alignment horizontal="right"/>
    </xf>
    <xf numFmtId="0" fontId="0" fillId="0" borderId="21" xfId="0" applyFont="1" applyBorder="1" applyAlignment="1">
      <alignment horizontal="right"/>
    </xf>
    <xf numFmtId="2" fontId="0" fillId="0" borderId="4" xfId="0" applyNumberFormat="1" applyFont="1" applyBorder="1" applyAlignment="1">
      <alignment horizontal="right" vertical="center"/>
    </xf>
    <xf numFmtId="2" fontId="6" fillId="2" borderId="22" xfId="0" applyNumberFormat="1" applyFont="1" applyFill="1" applyBorder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center" vertical="center" wrapText="1"/>
    </xf>
    <xf numFmtId="2" fontId="0" fillId="0" borderId="23" xfId="0" applyNumberFormat="1" applyFont="1" applyBorder="1" applyAlignment="1">
      <alignment horizontal="right" vertical="center"/>
    </xf>
    <xf numFmtId="2" fontId="7" fillId="2" borderId="8" xfId="0" applyNumberFormat="1" applyFont="1" applyFill="1" applyBorder="1" applyAlignment="1">
      <alignment horizontal="right"/>
    </xf>
    <xf numFmtId="0" fontId="6" fillId="0" borderId="20" xfId="0" applyFont="1" applyBorder="1" applyAlignment="1">
      <alignment horizontal="left" vertical="center"/>
    </xf>
    <xf numFmtId="4" fontId="3" fillId="0" borderId="2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16" fillId="0" borderId="27" xfId="0" applyNumberFormat="1" applyFont="1" applyBorder="1" applyAlignment="1">
      <alignment horizontal="center" vertical="center" wrapText="1"/>
    </xf>
    <xf numFmtId="2" fontId="7" fillId="0" borderId="19" xfId="0" applyNumberFormat="1" applyFont="1" applyBorder="1" applyAlignment="1">
      <alignment horizontal="right" vertical="center"/>
    </xf>
    <xf numFmtId="0" fontId="0" fillId="0" borderId="19" xfId="0" applyBorder="1" applyAlignment="1">
      <alignment horizontal="right"/>
    </xf>
    <xf numFmtId="0" fontId="0" fillId="0" borderId="19" xfId="0" applyFont="1" applyBorder="1" applyAlignment="1">
      <alignment horizontal="right"/>
    </xf>
    <xf numFmtId="2" fontId="13" fillId="0" borderId="19" xfId="0" applyNumberFormat="1" applyFont="1" applyBorder="1" applyAlignment="1">
      <alignment horizontal="right" vertical="center"/>
    </xf>
    <xf numFmtId="2" fontId="13" fillId="0" borderId="28" xfId="0" applyNumberFormat="1" applyFont="1" applyBorder="1" applyAlignment="1">
      <alignment horizontal="right" vertical="center"/>
    </xf>
    <xf numFmtId="2" fontId="7" fillId="2" borderId="29" xfId="0" applyNumberFormat="1" applyFont="1" applyFill="1" applyBorder="1" applyAlignment="1">
      <alignment horizontal="right" vertical="center"/>
    </xf>
    <xf numFmtId="0" fontId="0" fillId="0" borderId="30" xfId="0" applyBorder="1" applyAlignment="1">
      <alignment horizontal="right"/>
    </xf>
    <xf numFmtId="0" fontId="0" fillId="0" borderId="31" xfId="0" applyBorder="1"/>
    <xf numFmtId="0" fontId="0" fillId="0" borderId="4" xfId="0" applyBorder="1"/>
    <xf numFmtId="4" fontId="12" fillId="0" borderId="4" xfId="0" applyNumberFormat="1" applyFont="1" applyBorder="1" applyAlignment="1">
      <alignment vertical="center"/>
    </xf>
    <xf numFmtId="0" fontId="0" fillId="0" borderId="4" xfId="0" applyFont="1" applyBorder="1"/>
    <xf numFmtId="4" fontId="17" fillId="0" borderId="4" xfId="0" applyNumberFormat="1" applyFont="1" applyBorder="1" applyAlignment="1">
      <alignment vertical="center"/>
    </xf>
    <xf numFmtId="4" fontId="17" fillId="0" borderId="23" xfId="0" applyNumberFormat="1" applyFont="1" applyBorder="1" applyAlignment="1">
      <alignment vertical="center"/>
    </xf>
    <xf numFmtId="4" fontId="12" fillId="2" borderId="8" xfId="0" applyNumberFormat="1" applyFont="1" applyFill="1" applyBorder="1" applyAlignment="1">
      <alignment vertical="center"/>
    </xf>
    <xf numFmtId="2" fontId="0" fillId="0" borderId="0" xfId="0" applyNumberFormat="1"/>
    <xf numFmtId="49" fontId="3" fillId="0" borderId="15" xfId="0" applyNumberFormat="1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4" fontId="16" fillId="0" borderId="34" xfId="0" applyNumberFormat="1" applyFont="1" applyBorder="1" applyAlignment="1">
      <alignment horizontal="center" vertical="center" wrapText="1"/>
    </xf>
    <xf numFmtId="0" fontId="0" fillId="0" borderId="2" xfId="0" applyBorder="1"/>
    <xf numFmtId="2" fontId="3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0" fillId="0" borderId="2" xfId="0" applyFont="1" applyBorder="1"/>
    <xf numFmtId="0" fontId="3" fillId="0" borderId="15" xfId="0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0" fillId="0" borderId="2" xfId="0" applyNumberFormat="1" applyBorder="1"/>
    <xf numFmtId="2" fontId="0" fillId="0" borderId="2" xfId="0" applyNumberFormat="1" applyFont="1" applyBorder="1"/>
    <xf numFmtId="0" fontId="8" fillId="0" borderId="10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0" fillId="0" borderId="15" xfId="0" applyBorder="1"/>
    <xf numFmtId="2" fontId="0" fillId="0" borderId="15" xfId="0" applyNumberFormat="1" applyBorder="1"/>
    <xf numFmtId="0" fontId="0" fillId="0" borderId="15" xfId="0" applyFont="1" applyBorder="1"/>
    <xf numFmtId="2" fontId="0" fillId="0" borderId="15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zoomScale="126" zoomScaleNormal="126" workbookViewId="0">
      <selection activeCell="O67" sqref="O67"/>
    </sheetView>
  </sheetViews>
  <sheetFormatPr defaultRowHeight="13.2"/>
  <cols>
    <col min="1" max="1" width="7.109375" style="1" customWidth="1"/>
    <col min="2" max="2" width="55.5546875" customWidth="1"/>
    <col min="3" max="3" width="15.77734375" customWidth="1"/>
    <col min="4" max="4" width="15.109375" hidden="1" customWidth="1"/>
    <col min="5" max="6" width="9.109375" hidden="1" customWidth="1"/>
    <col min="7" max="7" width="13.6640625" style="37" hidden="1" customWidth="1"/>
    <col min="8" max="8" width="12.6640625" style="37" hidden="1" customWidth="1"/>
    <col min="9" max="9" width="11.88671875" style="36" hidden="1" customWidth="1"/>
    <col min="10" max="10" width="11.88671875" hidden="1" customWidth="1"/>
    <col min="11" max="11" width="9.33203125" hidden="1" customWidth="1"/>
    <col min="12" max="12" width="9.6640625" hidden="1" customWidth="1"/>
    <col min="13" max="13" width="0.109375" customWidth="1"/>
    <col min="14" max="14" width="10.109375" hidden="1" customWidth="1"/>
    <col min="15" max="15" width="10.44140625" customWidth="1"/>
    <col min="16" max="16" width="10" customWidth="1"/>
    <col min="17" max="249" width="8.33203125" customWidth="1"/>
    <col min="250" max="250" width="4.5546875" customWidth="1"/>
    <col min="251" max="251" width="20" customWidth="1"/>
    <col min="252" max="252" width="15.33203125" customWidth="1"/>
    <col min="253" max="253" width="9.6640625" customWidth="1"/>
    <col min="254" max="505" width="8.33203125" customWidth="1"/>
    <col min="506" max="506" width="4.5546875" customWidth="1"/>
    <col min="507" max="507" width="20" customWidth="1"/>
    <col min="508" max="508" width="15.33203125" customWidth="1"/>
    <col min="509" max="509" width="9.6640625" customWidth="1"/>
    <col min="510" max="761" width="8.33203125" customWidth="1"/>
    <col min="762" max="762" width="4.5546875" customWidth="1"/>
    <col min="763" max="763" width="20" customWidth="1"/>
    <col min="764" max="764" width="15.33203125" customWidth="1"/>
    <col min="765" max="765" width="9.6640625" customWidth="1"/>
    <col min="766" max="1017" width="8.33203125" customWidth="1"/>
    <col min="1018" max="1018" width="4.5546875" customWidth="1"/>
    <col min="1019" max="1019" width="20" customWidth="1"/>
    <col min="1020" max="1020" width="15.33203125" customWidth="1"/>
    <col min="1021" max="1021" width="9.6640625" customWidth="1"/>
    <col min="1022" max="1023" width="8.33203125" customWidth="1"/>
  </cols>
  <sheetData>
    <row r="1" spans="1:16" ht="67.8" customHeight="1" thickBot="1">
      <c r="A1" s="87" t="s">
        <v>137</v>
      </c>
      <c r="B1" s="87"/>
      <c r="C1" s="87"/>
      <c r="D1" s="87"/>
      <c r="E1" s="87"/>
      <c r="F1" s="87"/>
      <c r="G1" s="87"/>
      <c r="H1" s="87"/>
      <c r="I1" s="87"/>
      <c r="J1" s="87"/>
    </row>
    <row r="2" spans="1:16" ht="73.8" thickBot="1">
      <c r="A2" s="32" t="s">
        <v>0</v>
      </c>
      <c r="B2" s="33" t="s">
        <v>1</v>
      </c>
      <c r="C2" s="32" t="s">
        <v>2</v>
      </c>
      <c r="D2" s="33" t="s">
        <v>3</v>
      </c>
      <c r="E2" s="33" t="s">
        <v>4</v>
      </c>
      <c r="F2" s="33" t="s">
        <v>5</v>
      </c>
      <c r="G2" s="38" t="s">
        <v>139</v>
      </c>
      <c r="H2" s="49" t="s">
        <v>140</v>
      </c>
      <c r="I2" s="50" t="s">
        <v>141</v>
      </c>
      <c r="J2" s="57" t="s">
        <v>142</v>
      </c>
      <c r="K2" s="33" t="s">
        <v>3</v>
      </c>
      <c r="L2" s="57" t="s">
        <v>143</v>
      </c>
      <c r="M2" s="75" t="s">
        <v>3</v>
      </c>
      <c r="N2" s="76" t="s">
        <v>144</v>
      </c>
      <c r="O2" s="75" t="s">
        <v>3</v>
      </c>
      <c r="P2" s="76" t="s">
        <v>145</v>
      </c>
    </row>
    <row r="3" spans="1:16">
      <c r="A3" s="28"/>
      <c r="B3" s="29" t="s">
        <v>6</v>
      </c>
      <c r="C3" s="29">
        <v>899</v>
      </c>
      <c r="D3" s="30"/>
      <c r="E3" s="31"/>
      <c r="F3" s="31"/>
      <c r="G3" s="39"/>
      <c r="H3" s="46"/>
      <c r="I3" s="64"/>
      <c r="J3" s="65"/>
      <c r="K3" s="30"/>
      <c r="L3" s="74"/>
      <c r="M3" s="77"/>
      <c r="N3" s="94"/>
      <c r="O3" s="77"/>
      <c r="P3" s="77"/>
    </row>
    <row r="4" spans="1:16" ht="12.75" customHeight="1">
      <c r="A4" s="91" t="s">
        <v>7</v>
      </c>
      <c r="B4" s="92"/>
      <c r="C4" s="92"/>
      <c r="D4" s="92"/>
      <c r="E4" s="92"/>
      <c r="F4" s="92"/>
      <c r="G4" s="92"/>
      <c r="H4" s="90"/>
      <c r="I4" s="59"/>
      <c r="J4" s="66"/>
      <c r="O4" s="77"/>
      <c r="P4" s="77"/>
    </row>
    <row r="5" spans="1:16" ht="24">
      <c r="A5" s="4" t="s">
        <v>8</v>
      </c>
      <c r="B5" s="5" t="s">
        <v>9</v>
      </c>
      <c r="C5" s="5"/>
      <c r="D5" s="6">
        <f>G5*12*C$3</f>
        <v>50487.839999999997</v>
      </c>
      <c r="E5" s="7">
        <v>4.07</v>
      </c>
      <c r="F5" s="7">
        <v>4.33</v>
      </c>
      <c r="G5" s="40">
        <v>4.68</v>
      </c>
      <c r="H5" s="44">
        <f>G5*1.05</f>
        <v>4.9139999999999997</v>
      </c>
      <c r="I5" s="58">
        <f>H5*1.0217</f>
        <v>5.0206337999999997</v>
      </c>
      <c r="J5" s="67">
        <f>I5*1.128</f>
        <v>5.6632749263999989</v>
      </c>
      <c r="K5" s="6">
        <f>L5*$C$3*12</f>
        <v>65372.088599423412</v>
      </c>
      <c r="L5" s="78">
        <f>J5*1.07</f>
        <v>6.0597041712479989</v>
      </c>
      <c r="M5" s="85">
        <f>N5*C$3*12</f>
        <v>71308.680000000008</v>
      </c>
      <c r="N5" s="95">
        <v>6.61</v>
      </c>
      <c r="O5" s="77">
        <f>P5*C$3*12</f>
        <v>75300.240000000005</v>
      </c>
      <c r="P5" s="77">
        <v>6.98</v>
      </c>
    </row>
    <row r="6" spans="1:16" ht="25.8" customHeight="1">
      <c r="A6" s="4" t="s">
        <v>10</v>
      </c>
      <c r="B6" s="8" t="s">
        <v>11</v>
      </c>
      <c r="C6" s="8"/>
      <c r="D6" s="6"/>
      <c r="E6" s="8"/>
      <c r="F6" s="8"/>
      <c r="G6" s="40"/>
      <c r="H6" s="45"/>
      <c r="I6" s="59"/>
      <c r="J6" s="66"/>
      <c r="K6" s="6"/>
      <c r="L6" s="73"/>
      <c r="M6" s="77"/>
      <c r="N6" s="94"/>
      <c r="O6" s="77"/>
      <c r="P6" s="77"/>
    </row>
    <row r="7" spans="1:16" s="13" customFormat="1">
      <c r="A7" s="9" t="s">
        <v>12</v>
      </c>
      <c r="B7" s="10" t="s">
        <v>13</v>
      </c>
      <c r="C7" s="11" t="s">
        <v>14</v>
      </c>
      <c r="D7" s="6"/>
      <c r="E7" s="12"/>
      <c r="F7" s="12"/>
      <c r="G7" s="40"/>
      <c r="H7" s="45"/>
      <c r="I7" s="60"/>
      <c r="J7" s="68"/>
      <c r="K7" s="6"/>
      <c r="L7" s="79"/>
      <c r="M7" s="80"/>
      <c r="N7" s="96"/>
      <c r="O7" s="77"/>
      <c r="P7" s="77"/>
    </row>
    <row r="8" spans="1:16" s="13" customFormat="1">
      <c r="A8" s="9" t="s">
        <v>15</v>
      </c>
      <c r="B8" s="10" t="s">
        <v>16</v>
      </c>
      <c r="C8" s="11" t="s">
        <v>17</v>
      </c>
      <c r="D8" s="6"/>
      <c r="E8" s="12"/>
      <c r="F8" s="12"/>
      <c r="G8" s="40"/>
      <c r="H8" s="45"/>
      <c r="I8" s="60"/>
      <c r="J8" s="68"/>
      <c r="K8" s="6"/>
      <c r="L8" s="79"/>
      <c r="M8" s="80"/>
      <c r="N8" s="96"/>
      <c r="O8" s="77"/>
      <c r="P8" s="77"/>
    </row>
    <row r="9" spans="1:16" ht="12.75" customHeight="1">
      <c r="A9" s="4" t="s">
        <v>18</v>
      </c>
      <c r="B9" s="8" t="s">
        <v>19</v>
      </c>
      <c r="C9" s="8"/>
      <c r="D9" s="6"/>
      <c r="E9" s="8"/>
      <c r="F9" s="8"/>
      <c r="G9" s="40"/>
      <c r="H9" s="45"/>
      <c r="I9" s="59"/>
      <c r="J9" s="66"/>
      <c r="K9" s="6"/>
      <c r="L9" s="73"/>
      <c r="M9" s="77"/>
      <c r="N9" s="94"/>
      <c r="O9" s="77"/>
      <c r="P9" s="77"/>
    </row>
    <row r="10" spans="1:16" s="13" customFormat="1">
      <c r="A10" s="9" t="s">
        <v>20</v>
      </c>
      <c r="B10" s="10" t="s">
        <v>21</v>
      </c>
      <c r="C10" s="11" t="s">
        <v>22</v>
      </c>
      <c r="D10" s="6"/>
      <c r="E10" s="12"/>
      <c r="F10" s="12"/>
      <c r="G10" s="40"/>
      <c r="H10" s="45"/>
      <c r="I10" s="60"/>
      <c r="J10" s="68"/>
      <c r="K10" s="6"/>
      <c r="L10" s="79"/>
      <c r="M10" s="80"/>
      <c r="N10" s="96"/>
      <c r="O10" s="77"/>
      <c r="P10" s="77"/>
    </row>
    <row r="11" spans="1:16" s="13" customFormat="1" ht="22.8">
      <c r="A11" s="9" t="s">
        <v>23</v>
      </c>
      <c r="B11" s="10" t="s">
        <v>24</v>
      </c>
      <c r="C11" s="11" t="s">
        <v>25</v>
      </c>
      <c r="D11" s="6"/>
      <c r="E11" s="12"/>
      <c r="F11" s="12"/>
      <c r="G11" s="40"/>
      <c r="H11" s="45"/>
      <c r="I11" s="60"/>
      <c r="J11" s="68"/>
      <c r="K11" s="6"/>
      <c r="L11" s="79"/>
      <c r="M11" s="80"/>
      <c r="N11" s="96"/>
      <c r="O11" s="77"/>
      <c r="P11" s="77"/>
    </row>
    <row r="12" spans="1:16" s="13" customFormat="1" ht="22.8">
      <c r="A12" s="9" t="s">
        <v>26</v>
      </c>
      <c r="B12" s="10" t="s">
        <v>27</v>
      </c>
      <c r="C12" s="11" t="s">
        <v>25</v>
      </c>
      <c r="D12" s="6"/>
      <c r="E12" s="12"/>
      <c r="F12" s="12"/>
      <c r="G12" s="40"/>
      <c r="H12" s="45"/>
      <c r="I12" s="60"/>
      <c r="J12" s="68"/>
      <c r="K12" s="6"/>
      <c r="L12" s="79"/>
      <c r="M12" s="80"/>
      <c r="N12" s="96"/>
      <c r="O12" s="77"/>
      <c r="P12" s="77"/>
    </row>
    <row r="13" spans="1:16" s="13" customFormat="1" ht="22.8">
      <c r="A13" s="9" t="s">
        <v>28</v>
      </c>
      <c r="B13" s="10" t="s">
        <v>29</v>
      </c>
      <c r="C13" s="11" t="s">
        <v>25</v>
      </c>
      <c r="D13" s="6"/>
      <c r="E13" s="12"/>
      <c r="F13" s="12"/>
      <c r="G13" s="40"/>
      <c r="H13" s="45"/>
      <c r="I13" s="60"/>
      <c r="J13" s="68"/>
      <c r="K13" s="6"/>
      <c r="L13" s="79"/>
      <c r="M13" s="80"/>
      <c r="N13" s="96"/>
      <c r="O13" s="77"/>
      <c r="P13" s="77"/>
    </row>
    <row r="14" spans="1:16" s="13" customFormat="1" ht="22.8">
      <c r="A14" s="9" t="s">
        <v>30</v>
      </c>
      <c r="B14" s="10" t="s">
        <v>31</v>
      </c>
      <c r="C14" s="11" t="s">
        <v>25</v>
      </c>
      <c r="D14" s="6"/>
      <c r="E14" s="12"/>
      <c r="F14" s="12"/>
      <c r="G14" s="40"/>
      <c r="H14" s="45"/>
      <c r="I14" s="60"/>
      <c r="J14" s="68"/>
      <c r="K14" s="6"/>
      <c r="L14" s="79"/>
      <c r="M14" s="80"/>
      <c r="N14" s="96"/>
      <c r="O14" s="77"/>
      <c r="P14" s="77"/>
    </row>
    <row r="15" spans="1:16" s="13" customFormat="1" ht="22.8">
      <c r="A15" s="9" t="s">
        <v>32</v>
      </c>
      <c r="B15" s="10" t="s">
        <v>33</v>
      </c>
      <c r="C15" s="11" t="s">
        <v>25</v>
      </c>
      <c r="D15" s="6"/>
      <c r="E15" s="12"/>
      <c r="F15" s="12"/>
      <c r="G15" s="40"/>
      <c r="H15" s="45"/>
      <c r="I15" s="60"/>
      <c r="J15" s="68"/>
      <c r="K15" s="6"/>
      <c r="L15" s="79"/>
      <c r="M15" s="80"/>
      <c r="N15" s="96"/>
      <c r="O15" s="77"/>
      <c r="P15" s="77"/>
    </row>
    <row r="16" spans="1:16" ht="18.600000000000001" customHeight="1">
      <c r="A16" s="4" t="s">
        <v>34</v>
      </c>
      <c r="B16" s="89" t="s">
        <v>35</v>
      </c>
      <c r="C16" s="92"/>
      <c r="D16" s="92"/>
      <c r="E16" s="92"/>
      <c r="F16" s="92"/>
      <c r="G16" s="92"/>
      <c r="H16" s="90"/>
      <c r="I16" s="59"/>
      <c r="J16" s="66"/>
      <c r="O16" s="77"/>
      <c r="P16" s="77"/>
    </row>
    <row r="17" spans="1:16" s="13" customFormat="1">
      <c r="A17" s="9" t="s">
        <v>36</v>
      </c>
      <c r="B17" s="10" t="s">
        <v>37</v>
      </c>
      <c r="C17" s="11" t="s">
        <v>38</v>
      </c>
      <c r="D17" s="6"/>
      <c r="E17" s="12"/>
      <c r="F17" s="12"/>
      <c r="G17" s="40"/>
      <c r="H17" s="45"/>
      <c r="I17" s="60"/>
      <c r="J17" s="68"/>
      <c r="K17" s="6"/>
      <c r="L17" s="79"/>
      <c r="M17" s="80"/>
      <c r="N17" s="96"/>
      <c r="O17" s="77"/>
      <c r="P17" s="77"/>
    </row>
    <row r="18" spans="1:16" s="13" customFormat="1">
      <c r="A18" s="9" t="s">
        <v>39</v>
      </c>
      <c r="B18" s="10" t="s">
        <v>40</v>
      </c>
      <c r="C18" s="11" t="s">
        <v>38</v>
      </c>
      <c r="D18" s="6"/>
      <c r="E18" s="12"/>
      <c r="F18" s="12"/>
      <c r="G18" s="40"/>
      <c r="H18" s="45"/>
      <c r="I18" s="60"/>
      <c r="J18" s="68"/>
      <c r="K18" s="6"/>
      <c r="L18" s="79"/>
      <c r="M18" s="80"/>
      <c r="N18" s="96"/>
      <c r="O18" s="77"/>
      <c r="P18" s="77"/>
    </row>
    <row r="19" spans="1:16" s="13" customFormat="1" ht="22.8">
      <c r="A19" s="9" t="s">
        <v>41</v>
      </c>
      <c r="B19" s="10" t="s">
        <v>42</v>
      </c>
      <c r="C19" s="11" t="s">
        <v>25</v>
      </c>
      <c r="D19" s="6"/>
      <c r="E19" s="12"/>
      <c r="F19" s="12"/>
      <c r="G19" s="40"/>
      <c r="H19" s="45"/>
      <c r="I19" s="60"/>
      <c r="J19" s="68"/>
      <c r="K19" s="6"/>
      <c r="L19" s="79"/>
      <c r="M19" s="80"/>
      <c r="N19" s="96"/>
      <c r="O19" s="77"/>
      <c r="P19" s="77"/>
    </row>
    <row r="20" spans="1:16" s="13" customFormat="1" ht="22.8">
      <c r="A20" s="9" t="s">
        <v>43</v>
      </c>
      <c r="B20" s="10" t="s">
        <v>44</v>
      </c>
      <c r="C20" s="11" t="s">
        <v>25</v>
      </c>
      <c r="D20" s="6"/>
      <c r="E20" s="12"/>
      <c r="F20" s="12"/>
      <c r="G20" s="40"/>
      <c r="H20" s="45"/>
      <c r="I20" s="60"/>
      <c r="J20" s="68"/>
      <c r="K20" s="6"/>
      <c r="L20" s="79"/>
      <c r="M20" s="80"/>
      <c r="N20" s="96"/>
      <c r="O20" s="77"/>
      <c r="P20" s="77"/>
    </row>
    <row r="21" spans="1:16" s="13" customFormat="1" ht="22.8">
      <c r="A21" s="9" t="s">
        <v>45</v>
      </c>
      <c r="B21" s="10" t="s">
        <v>46</v>
      </c>
      <c r="C21" s="11" t="s">
        <v>25</v>
      </c>
      <c r="D21" s="6"/>
      <c r="E21" s="12"/>
      <c r="F21" s="12"/>
      <c r="G21" s="40"/>
      <c r="H21" s="45"/>
      <c r="I21" s="60"/>
      <c r="J21" s="68"/>
      <c r="K21" s="6"/>
      <c r="L21" s="79"/>
      <c r="M21" s="80"/>
      <c r="N21" s="96"/>
      <c r="O21" s="77"/>
      <c r="P21" s="77"/>
    </row>
    <row r="22" spans="1:16" s="13" customFormat="1" ht="22.8">
      <c r="A22" s="9" t="s">
        <v>47</v>
      </c>
      <c r="B22" s="10" t="s">
        <v>48</v>
      </c>
      <c r="C22" s="11" t="s">
        <v>25</v>
      </c>
      <c r="D22" s="6"/>
      <c r="E22" s="12"/>
      <c r="F22" s="12"/>
      <c r="G22" s="40"/>
      <c r="H22" s="45"/>
      <c r="I22" s="60"/>
      <c r="J22" s="68"/>
      <c r="K22" s="6"/>
      <c r="L22" s="79"/>
      <c r="M22" s="80"/>
      <c r="N22" s="96"/>
      <c r="O22" s="77"/>
      <c r="P22" s="77"/>
    </row>
    <row r="23" spans="1:16" s="13" customFormat="1" ht="22.8">
      <c r="A23" s="9" t="s">
        <v>49</v>
      </c>
      <c r="B23" s="10" t="s">
        <v>50</v>
      </c>
      <c r="C23" s="11" t="s">
        <v>25</v>
      </c>
      <c r="D23" s="6"/>
      <c r="E23" s="12"/>
      <c r="F23" s="12"/>
      <c r="G23" s="40"/>
      <c r="H23" s="45"/>
      <c r="I23" s="60"/>
      <c r="J23" s="68"/>
      <c r="K23" s="6"/>
      <c r="L23" s="79"/>
      <c r="M23" s="80"/>
      <c r="N23" s="96"/>
      <c r="O23" s="77"/>
      <c r="P23" s="77"/>
    </row>
    <row r="24" spans="1:16" s="13" customFormat="1">
      <c r="A24" s="9" t="s">
        <v>51</v>
      </c>
      <c r="B24" s="10" t="s">
        <v>52</v>
      </c>
      <c r="C24" s="11" t="s">
        <v>22</v>
      </c>
      <c r="D24" s="6"/>
      <c r="E24" s="12"/>
      <c r="F24" s="12"/>
      <c r="G24" s="40"/>
      <c r="H24" s="45"/>
      <c r="I24" s="60"/>
      <c r="J24" s="68"/>
      <c r="K24" s="6"/>
      <c r="L24" s="79"/>
      <c r="M24" s="80"/>
      <c r="N24" s="96"/>
      <c r="O24" s="77"/>
      <c r="P24" s="77"/>
    </row>
    <row r="25" spans="1:16" s="13" customFormat="1">
      <c r="A25" s="9" t="s">
        <v>53</v>
      </c>
      <c r="B25" s="10" t="s">
        <v>54</v>
      </c>
      <c r="C25" s="11" t="s">
        <v>38</v>
      </c>
      <c r="D25" s="6"/>
      <c r="E25" s="12"/>
      <c r="F25" s="12"/>
      <c r="G25" s="40"/>
      <c r="H25" s="45"/>
      <c r="I25" s="60"/>
      <c r="J25" s="68"/>
      <c r="K25" s="6"/>
      <c r="L25" s="79"/>
      <c r="M25" s="80"/>
      <c r="N25" s="96"/>
      <c r="O25" s="77"/>
      <c r="P25" s="77"/>
    </row>
    <row r="26" spans="1:16" ht="12.75" customHeight="1">
      <c r="A26" s="91" t="s">
        <v>55</v>
      </c>
      <c r="B26" s="92"/>
      <c r="C26" s="92"/>
      <c r="D26" s="92"/>
      <c r="E26" s="92"/>
      <c r="F26" s="92"/>
      <c r="G26" s="92"/>
      <c r="H26" s="90"/>
      <c r="I26" s="59"/>
      <c r="J26" s="66"/>
      <c r="O26" s="77"/>
      <c r="P26" s="77"/>
    </row>
    <row r="27" spans="1:16" ht="24" customHeight="1">
      <c r="A27" s="4" t="s">
        <v>56</v>
      </c>
      <c r="B27" s="89" t="s">
        <v>57</v>
      </c>
      <c r="C27" s="93"/>
      <c r="D27" s="6">
        <f>G27*12*C$3</f>
        <v>54047.88</v>
      </c>
      <c r="E27" s="7">
        <v>4.33</v>
      </c>
      <c r="F27" s="7">
        <v>4.6100000000000003</v>
      </c>
      <c r="G27" s="40">
        <v>5.01</v>
      </c>
      <c r="H27" s="44">
        <f>G27*1.05</f>
        <v>5.2605000000000004</v>
      </c>
      <c r="I27" s="58">
        <f>H27*1.0217</f>
        <v>5.3746528500000004</v>
      </c>
      <c r="J27" s="67">
        <f>I27*1.128</f>
        <v>6.0626084147999997</v>
      </c>
      <c r="K27" s="6"/>
      <c r="L27" s="78"/>
      <c r="M27" s="77"/>
      <c r="N27" s="94"/>
      <c r="O27" s="77"/>
      <c r="P27" s="77"/>
    </row>
    <row r="28" spans="1:16" ht="12.75" customHeight="1">
      <c r="A28" s="4" t="s">
        <v>58</v>
      </c>
      <c r="B28" s="8" t="s">
        <v>59</v>
      </c>
      <c r="C28" s="8"/>
      <c r="D28" s="6"/>
      <c r="E28" s="8"/>
      <c r="F28" s="7"/>
      <c r="G28" s="40"/>
      <c r="H28" s="47"/>
      <c r="I28" s="59"/>
      <c r="J28" s="66"/>
      <c r="K28" s="6"/>
      <c r="L28" s="73"/>
      <c r="M28" s="77"/>
      <c r="N28" s="94"/>
      <c r="O28" s="77"/>
      <c r="P28" s="77"/>
    </row>
    <row r="29" spans="1:16" s="13" customFormat="1">
      <c r="A29" s="9" t="s">
        <v>60</v>
      </c>
      <c r="B29" s="14" t="s">
        <v>61</v>
      </c>
      <c r="C29" s="11" t="s">
        <v>38</v>
      </c>
      <c r="D29" s="6">
        <f>G29*12*C$3</f>
        <v>2562.0706003199998</v>
      </c>
      <c r="E29" s="15">
        <v>0.21</v>
      </c>
      <c r="F29" s="15">
        <v>0.22</v>
      </c>
      <c r="G29" s="41">
        <v>0.23749264</v>
      </c>
      <c r="H29" s="47">
        <f>G29*1.05</f>
        <v>0.24936727200000003</v>
      </c>
      <c r="I29" s="61">
        <f>H29*1.0217</f>
        <v>0.25477854180240006</v>
      </c>
      <c r="J29" s="69">
        <f>I29*1.128</f>
        <v>0.28739019515310726</v>
      </c>
      <c r="K29" s="6">
        <f t="shared" ref="K29:K32" si="0">L29*$C$3*12</f>
        <v>3317.391005083542</v>
      </c>
      <c r="L29" s="78">
        <f>J29*1.07</f>
        <v>0.30750750881382477</v>
      </c>
      <c r="M29" s="86">
        <f t="shared" ref="M29:M64" si="1">N29*C$3*12</f>
        <v>3667.92</v>
      </c>
      <c r="N29" s="97">
        <v>0.34</v>
      </c>
      <c r="O29" s="77">
        <f t="shared" ref="O6:O64" si="2">P29*C$3*12</f>
        <v>3883.68</v>
      </c>
      <c r="P29" s="77">
        <v>0.36</v>
      </c>
    </row>
    <row r="30" spans="1:16" s="13" customFormat="1" ht="22.8">
      <c r="A30" s="9" t="s">
        <v>62</v>
      </c>
      <c r="B30" s="14" t="s">
        <v>63</v>
      </c>
      <c r="C30" s="11" t="s">
        <v>38</v>
      </c>
      <c r="D30" s="6">
        <f>G30*12*C$3</f>
        <v>1164.5775456000001</v>
      </c>
      <c r="E30" s="15">
        <v>0.09</v>
      </c>
      <c r="F30" s="15">
        <v>0.1</v>
      </c>
      <c r="G30" s="41">
        <v>0.10795120000000001</v>
      </c>
      <c r="H30" s="47">
        <f t="shared" ref="H30:H63" si="3">G30*1.05</f>
        <v>0.11334876000000002</v>
      </c>
      <c r="I30" s="61">
        <f t="shared" ref="I30:I63" si="4">H30*1.0217</f>
        <v>0.11580842809200002</v>
      </c>
      <c r="J30" s="69">
        <f t="shared" ref="J30:J64" si="5">I30*1.128</f>
        <v>0.13063190688777601</v>
      </c>
      <c r="K30" s="6">
        <f t="shared" si="0"/>
        <v>1507.9050023107006</v>
      </c>
      <c r="L30" s="78">
        <f>J30*1.07</f>
        <v>0.13977614036992034</v>
      </c>
      <c r="M30" s="86">
        <f t="shared" si="1"/>
        <v>1618.1999999999998</v>
      </c>
      <c r="N30" s="97">
        <v>0.15</v>
      </c>
      <c r="O30" s="77">
        <f t="shared" si="2"/>
        <v>1726.08</v>
      </c>
      <c r="P30" s="77">
        <v>0.16</v>
      </c>
    </row>
    <row r="31" spans="1:16" s="13" customFormat="1" ht="22.8">
      <c r="A31" s="9" t="s">
        <v>64</v>
      </c>
      <c r="B31" s="14" t="s">
        <v>65</v>
      </c>
      <c r="C31" s="11" t="s">
        <v>38</v>
      </c>
      <c r="D31" s="6">
        <f>G31*12*C$3</f>
        <v>582.28877280000006</v>
      </c>
      <c r="E31" s="15">
        <v>0.05</v>
      </c>
      <c r="F31" s="15">
        <v>0.05</v>
      </c>
      <c r="G31" s="41">
        <v>5.3975600000000006E-2</v>
      </c>
      <c r="H31" s="47">
        <f t="shared" si="3"/>
        <v>5.667438000000001E-2</v>
      </c>
      <c r="I31" s="61">
        <f t="shared" si="4"/>
        <v>5.7904214046000012E-2</v>
      </c>
      <c r="J31" s="69">
        <f t="shared" si="5"/>
        <v>6.5315953443888006E-2</v>
      </c>
      <c r="K31" s="6">
        <f t="shared" si="0"/>
        <v>753.95250115535032</v>
      </c>
      <c r="L31" s="78">
        <f>J31*1.07</f>
        <v>6.9888070184960169E-2</v>
      </c>
      <c r="M31" s="86">
        <f t="shared" si="1"/>
        <v>863.04</v>
      </c>
      <c r="N31" s="97">
        <v>0.08</v>
      </c>
      <c r="O31" s="77">
        <f t="shared" si="2"/>
        <v>863.04</v>
      </c>
      <c r="P31" s="77">
        <v>0.08</v>
      </c>
    </row>
    <row r="32" spans="1:16" s="13" customFormat="1" ht="22.8">
      <c r="A32" s="9" t="s">
        <v>66</v>
      </c>
      <c r="B32" s="14" t="s">
        <v>67</v>
      </c>
      <c r="C32" s="11" t="s">
        <v>38</v>
      </c>
      <c r="D32" s="6">
        <f>G32*12*C$3</f>
        <v>447.05472000000003</v>
      </c>
      <c r="E32" s="15">
        <v>0.03</v>
      </c>
      <c r="F32" s="15">
        <v>0.03</v>
      </c>
      <c r="G32" s="41">
        <v>4.1440000000000005E-2</v>
      </c>
      <c r="H32" s="47">
        <f t="shared" si="3"/>
        <v>4.3512000000000009E-2</v>
      </c>
      <c r="I32" s="61">
        <f t="shared" si="4"/>
        <v>4.4456210400000008E-2</v>
      </c>
      <c r="J32" s="69">
        <f t="shared" si="5"/>
        <v>5.0146605331200002E-2</v>
      </c>
      <c r="K32" s="6">
        <f t="shared" si="0"/>
        <v>578.8502887948946</v>
      </c>
      <c r="L32" s="78">
        <f>J32*1.07</f>
        <v>5.3656867704384006E-2</v>
      </c>
      <c r="M32" s="86">
        <f t="shared" si="1"/>
        <v>647.28</v>
      </c>
      <c r="N32" s="97">
        <v>0.06</v>
      </c>
      <c r="O32" s="77">
        <f t="shared" si="2"/>
        <v>647.28</v>
      </c>
      <c r="P32" s="77">
        <v>0.06</v>
      </c>
    </row>
    <row r="33" spans="1:16" ht="12.75" customHeight="1">
      <c r="A33" s="4" t="s">
        <v>68</v>
      </c>
      <c r="B33" s="8" t="s">
        <v>69</v>
      </c>
      <c r="C33" s="8"/>
      <c r="D33" s="6"/>
      <c r="E33" s="8"/>
      <c r="F33" s="15"/>
      <c r="G33" s="41">
        <v>0</v>
      </c>
      <c r="H33" s="47"/>
      <c r="I33" s="61"/>
      <c r="J33" s="69"/>
      <c r="K33" s="6"/>
      <c r="L33" s="73"/>
      <c r="M33" s="86"/>
      <c r="N33" s="97"/>
      <c r="O33" s="77"/>
      <c r="P33" s="77"/>
    </row>
    <row r="34" spans="1:16" s="13" customFormat="1" ht="22.8">
      <c r="A34" s="9" t="s">
        <v>70</v>
      </c>
      <c r="B34" s="10" t="s">
        <v>71</v>
      </c>
      <c r="C34" s="11" t="s">
        <v>72</v>
      </c>
      <c r="D34" s="6">
        <f>G34*12*C$3</f>
        <v>6055.8032371199997</v>
      </c>
      <c r="E34" s="15">
        <v>0.49</v>
      </c>
      <c r="F34" s="15">
        <v>0.52</v>
      </c>
      <c r="G34" s="41">
        <v>0.56134624</v>
      </c>
      <c r="H34" s="47">
        <f t="shared" si="3"/>
        <v>0.58941355200000001</v>
      </c>
      <c r="I34" s="61">
        <f t="shared" si="4"/>
        <v>0.60220382607840006</v>
      </c>
      <c r="J34" s="69">
        <f t="shared" si="5"/>
        <v>0.67928591581643516</v>
      </c>
      <c r="K34" s="6">
        <f t="shared" ref="K34:K38" si="6">L34*$C$3*12</f>
        <v>7841.1060120156435</v>
      </c>
      <c r="L34" s="78">
        <f>J34*1.07</f>
        <v>0.7268359299235857</v>
      </c>
      <c r="M34" s="86">
        <f t="shared" si="1"/>
        <v>8522.52</v>
      </c>
      <c r="N34" s="97">
        <v>0.79</v>
      </c>
      <c r="O34" s="77">
        <f t="shared" si="2"/>
        <v>8954.0399999999991</v>
      </c>
      <c r="P34" s="77">
        <v>0.83</v>
      </c>
    </row>
    <row r="35" spans="1:16" ht="22.8">
      <c r="A35" s="9" t="s">
        <v>73</v>
      </c>
      <c r="B35" s="10" t="s">
        <v>74</v>
      </c>
      <c r="C35" s="11" t="s">
        <v>75</v>
      </c>
      <c r="D35" s="6">
        <f>G35*12*C$3</f>
        <v>782.34576000000015</v>
      </c>
      <c r="E35" s="15">
        <v>0.06</v>
      </c>
      <c r="F35" s="15">
        <v>0.06</v>
      </c>
      <c r="G35" s="41">
        <v>7.2520000000000015E-2</v>
      </c>
      <c r="H35" s="47">
        <f t="shared" si="3"/>
        <v>7.6146000000000019E-2</v>
      </c>
      <c r="I35" s="61">
        <f t="shared" si="4"/>
        <v>7.7798368200000023E-2</v>
      </c>
      <c r="J35" s="69">
        <f t="shared" si="5"/>
        <v>8.7756559329600012E-2</v>
      </c>
      <c r="K35" s="6">
        <f t="shared" si="6"/>
        <v>1012.9880053910658</v>
      </c>
      <c r="L35" s="78">
        <f>J35*1.07</f>
        <v>9.3899518482672015E-2</v>
      </c>
      <c r="M35" s="86">
        <f t="shared" si="1"/>
        <v>1078.8000000000002</v>
      </c>
      <c r="N35" s="97">
        <v>0.1</v>
      </c>
      <c r="O35" s="77">
        <f t="shared" si="2"/>
        <v>1186.68</v>
      </c>
      <c r="P35" s="77">
        <v>0.11</v>
      </c>
    </row>
    <row r="36" spans="1:16" s="13" customFormat="1" ht="22.8">
      <c r="A36" s="9" t="s">
        <v>76</v>
      </c>
      <c r="B36" s="10" t="s">
        <v>77</v>
      </c>
      <c r="C36" s="11" t="s">
        <v>78</v>
      </c>
      <c r="D36" s="6">
        <f>G36*12*C$3</f>
        <v>3610.1903913599999</v>
      </c>
      <c r="E36" s="15">
        <v>0.28999999999999998</v>
      </c>
      <c r="F36" s="15">
        <v>0.31</v>
      </c>
      <c r="G36" s="41">
        <v>0.33464872000000001</v>
      </c>
      <c r="H36" s="47">
        <f t="shared" si="3"/>
        <v>0.35138115600000003</v>
      </c>
      <c r="I36" s="61">
        <f t="shared" si="4"/>
        <v>0.35900612708520002</v>
      </c>
      <c r="J36" s="69">
        <f t="shared" si="5"/>
        <v>0.4049589113521056</v>
      </c>
      <c r="K36" s="6">
        <f t="shared" si="6"/>
        <v>4674.5055071631723</v>
      </c>
      <c r="L36" s="78">
        <f>J36*1.07</f>
        <v>0.43330603514675303</v>
      </c>
      <c r="M36" s="86">
        <f t="shared" si="1"/>
        <v>5070.3599999999997</v>
      </c>
      <c r="N36" s="97">
        <v>0.47</v>
      </c>
      <c r="O36" s="77">
        <f t="shared" si="2"/>
        <v>5394</v>
      </c>
      <c r="P36" s="77">
        <v>0.5</v>
      </c>
    </row>
    <row r="37" spans="1:16" s="13" customFormat="1">
      <c r="A37" s="9" t="s">
        <v>79</v>
      </c>
      <c r="B37" s="10" t="s">
        <v>80</v>
      </c>
      <c r="C37" s="11" t="s">
        <v>38</v>
      </c>
      <c r="D37" s="6">
        <f>G37*12*C$3</f>
        <v>1863.3240729600002</v>
      </c>
      <c r="E37" s="15">
        <v>0.15</v>
      </c>
      <c r="F37" s="15">
        <v>0.16</v>
      </c>
      <c r="G37" s="41">
        <v>0.17272192</v>
      </c>
      <c r="H37" s="47">
        <f t="shared" si="3"/>
        <v>0.18135801600000001</v>
      </c>
      <c r="I37" s="61">
        <f t="shared" si="4"/>
        <v>0.18529348494720002</v>
      </c>
      <c r="J37" s="69">
        <f t="shared" si="5"/>
        <v>0.2090110510204416</v>
      </c>
      <c r="K37" s="6">
        <f t="shared" si="6"/>
        <v>2412.6480036971207</v>
      </c>
      <c r="L37" s="78">
        <f>J37*1.07</f>
        <v>0.22364182459187251</v>
      </c>
      <c r="M37" s="86">
        <f t="shared" si="1"/>
        <v>2589.12</v>
      </c>
      <c r="N37" s="97">
        <v>0.24</v>
      </c>
      <c r="O37" s="77">
        <f t="shared" si="2"/>
        <v>2697</v>
      </c>
      <c r="P37" s="77">
        <v>0.25</v>
      </c>
    </row>
    <row r="38" spans="1:16" s="13" customFormat="1" ht="22.8">
      <c r="A38" s="9" t="s">
        <v>81</v>
      </c>
      <c r="B38" s="10" t="s">
        <v>82</v>
      </c>
      <c r="C38" s="11" t="s">
        <v>83</v>
      </c>
      <c r="D38" s="6">
        <f>G38*12*C$3</f>
        <v>3610.1903913599999</v>
      </c>
      <c r="E38" s="15">
        <v>0.28999999999999998</v>
      </c>
      <c r="F38" s="15">
        <v>0.31</v>
      </c>
      <c r="G38" s="41">
        <v>0.33464872000000001</v>
      </c>
      <c r="H38" s="47">
        <f t="shared" si="3"/>
        <v>0.35138115600000003</v>
      </c>
      <c r="I38" s="61">
        <f t="shared" si="4"/>
        <v>0.35900612708520002</v>
      </c>
      <c r="J38" s="69">
        <f t="shared" si="5"/>
        <v>0.4049589113521056</v>
      </c>
      <c r="K38" s="6">
        <f t="shared" si="6"/>
        <v>4674.5055071631723</v>
      </c>
      <c r="L38" s="78">
        <f>J38*1.07</f>
        <v>0.43330603514675303</v>
      </c>
      <c r="M38" s="86">
        <f t="shared" si="1"/>
        <v>5070.3599999999997</v>
      </c>
      <c r="N38" s="97">
        <v>0.47</v>
      </c>
      <c r="O38" s="77">
        <f t="shared" si="2"/>
        <v>5394</v>
      </c>
      <c r="P38" s="77">
        <v>0.5</v>
      </c>
    </row>
    <row r="39" spans="1:16" ht="21.6" customHeight="1">
      <c r="A39" s="4" t="s">
        <v>84</v>
      </c>
      <c r="B39" s="89" t="s">
        <v>85</v>
      </c>
      <c r="C39" s="90"/>
      <c r="D39" s="6"/>
      <c r="E39" s="8"/>
      <c r="F39" s="15"/>
      <c r="G39" s="40"/>
      <c r="H39" s="47"/>
      <c r="I39" s="61"/>
      <c r="J39" s="69"/>
      <c r="K39" s="6"/>
      <c r="L39" s="73"/>
      <c r="M39" s="86"/>
      <c r="N39" s="97"/>
      <c r="O39" s="77"/>
      <c r="P39" s="77"/>
    </row>
    <row r="40" spans="1:16">
      <c r="A40" s="9" t="s">
        <v>86</v>
      </c>
      <c r="B40" s="10" t="s">
        <v>87</v>
      </c>
      <c r="C40" s="11" t="s">
        <v>38</v>
      </c>
      <c r="D40" s="6">
        <f t="shared" ref="D40:D50" si="7">G40*12*C$3</f>
        <v>3610.1903913599999</v>
      </c>
      <c r="E40" s="15">
        <v>0.28999999999999998</v>
      </c>
      <c r="F40" s="15">
        <v>0.31</v>
      </c>
      <c r="G40" s="41">
        <v>0.33464872000000001</v>
      </c>
      <c r="H40" s="47">
        <f t="shared" si="3"/>
        <v>0.35138115600000003</v>
      </c>
      <c r="I40" s="61">
        <f t="shared" si="4"/>
        <v>0.35900612708520002</v>
      </c>
      <c r="J40" s="69">
        <f t="shared" si="5"/>
        <v>0.4049589113521056</v>
      </c>
      <c r="K40" s="6">
        <f t="shared" ref="K40:K50" si="8">L40*$C$3*12</f>
        <v>4674.5055071631723</v>
      </c>
      <c r="L40" s="78">
        <f t="shared" ref="L40:L50" si="9">J40*1.07</f>
        <v>0.43330603514675303</v>
      </c>
      <c r="M40" s="86">
        <f t="shared" si="1"/>
        <v>5070.3599999999997</v>
      </c>
      <c r="N40" s="97">
        <v>0.47</v>
      </c>
      <c r="O40" s="77">
        <f t="shared" si="2"/>
        <v>5394</v>
      </c>
      <c r="P40" s="77">
        <v>0.5</v>
      </c>
    </row>
    <row r="41" spans="1:16">
      <c r="A41" s="9" t="s">
        <v>88</v>
      </c>
      <c r="B41" s="16" t="s">
        <v>89</v>
      </c>
      <c r="C41" s="11" t="s">
        <v>38</v>
      </c>
      <c r="D41" s="6">
        <f t="shared" si="7"/>
        <v>558.8184</v>
      </c>
      <c r="E41" s="15">
        <v>0.05</v>
      </c>
      <c r="F41" s="15">
        <v>0.05</v>
      </c>
      <c r="G41" s="41">
        <v>5.1800000000000006E-2</v>
      </c>
      <c r="H41" s="47">
        <f t="shared" si="3"/>
        <v>5.4390000000000008E-2</v>
      </c>
      <c r="I41" s="61">
        <f t="shared" si="4"/>
        <v>5.5570263000000009E-2</v>
      </c>
      <c r="J41" s="69">
        <f t="shared" si="5"/>
        <v>6.2683256664000001E-2</v>
      </c>
      <c r="K41" s="6">
        <f t="shared" si="8"/>
        <v>723.5628609936183</v>
      </c>
      <c r="L41" s="78">
        <f t="shared" si="9"/>
        <v>6.7071084630480005E-2</v>
      </c>
      <c r="M41" s="86">
        <f t="shared" si="1"/>
        <v>755.16000000000008</v>
      </c>
      <c r="N41" s="97">
        <v>7.0000000000000007E-2</v>
      </c>
      <c r="O41" s="77">
        <f t="shared" si="2"/>
        <v>755.16000000000008</v>
      </c>
      <c r="P41" s="77">
        <v>7.0000000000000007E-2</v>
      </c>
    </row>
    <row r="42" spans="1:16">
      <c r="A42" s="9" t="s">
        <v>90</v>
      </c>
      <c r="B42" s="10" t="s">
        <v>91</v>
      </c>
      <c r="C42" s="11" t="s">
        <v>92</v>
      </c>
      <c r="D42" s="6">
        <f t="shared" si="7"/>
        <v>8734.3315920000005</v>
      </c>
      <c r="E42" s="15">
        <v>0.7</v>
      </c>
      <c r="F42" s="15">
        <v>0.75</v>
      </c>
      <c r="G42" s="41">
        <v>0.80963399999999996</v>
      </c>
      <c r="H42" s="47">
        <f t="shared" si="3"/>
        <v>0.85011570000000003</v>
      </c>
      <c r="I42" s="61">
        <f t="shared" si="4"/>
        <v>0.86856321069000009</v>
      </c>
      <c r="J42" s="69">
        <f t="shared" si="5"/>
        <v>0.97973930165832002</v>
      </c>
      <c r="K42" s="6">
        <f t="shared" si="8"/>
        <v>11309.287517330255</v>
      </c>
      <c r="L42" s="78">
        <f t="shared" si="9"/>
        <v>1.0483210527744025</v>
      </c>
      <c r="M42" s="86">
        <f t="shared" si="1"/>
        <v>12298.32</v>
      </c>
      <c r="N42" s="97">
        <v>1.1399999999999999</v>
      </c>
      <c r="O42" s="77">
        <f t="shared" si="2"/>
        <v>12945.599999999999</v>
      </c>
      <c r="P42" s="77">
        <v>1.2</v>
      </c>
    </row>
    <row r="43" spans="1:16">
      <c r="A43" s="9" t="s">
        <v>93</v>
      </c>
      <c r="B43" s="3" t="s">
        <v>94</v>
      </c>
      <c r="C43" s="11" t="s">
        <v>38</v>
      </c>
      <c r="D43" s="6">
        <f t="shared" si="7"/>
        <v>335.29104000000001</v>
      </c>
      <c r="E43" s="15">
        <v>0.02</v>
      </c>
      <c r="F43" s="15">
        <v>0.02</v>
      </c>
      <c r="G43" s="41">
        <v>3.108E-2</v>
      </c>
      <c r="H43" s="47">
        <f t="shared" si="3"/>
        <v>3.2634000000000003E-2</v>
      </c>
      <c r="I43" s="61">
        <f t="shared" si="4"/>
        <v>3.3342157800000008E-2</v>
      </c>
      <c r="J43" s="69">
        <f t="shared" si="5"/>
        <v>3.7609953998400003E-2</v>
      </c>
      <c r="K43" s="6">
        <f t="shared" si="8"/>
        <v>434.137716596171</v>
      </c>
      <c r="L43" s="78">
        <f t="shared" si="9"/>
        <v>4.0242650778288008E-2</v>
      </c>
      <c r="M43" s="86">
        <f t="shared" si="1"/>
        <v>431.52</v>
      </c>
      <c r="N43" s="97">
        <v>0.04</v>
      </c>
      <c r="O43" s="77">
        <f t="shared" si="2"/>
        <v>431.52</v>
      </c>
      <c r="P43" s="77">
        <v>0.04</v>
      </c>
    </row>
    <row r="44" spans="1:16">
      <c r="A44" s="9" t="s">
        <v>95</v>
      </c>
      <c r="B44" s="3" t="s">
        <v>96</v>
      </c>
      <c r="C44" s="11" t="s">
        <v>97</v>
      </c>
      <c r="D44" s="6">
        <f t="shared" si="7"/>
        <v>3726.6481459200004</v>
      </c>
      <c r="E44" s="15">
        <v>0.3</v>
      </c>
      <c r="F44" s="15">
        <v>0.32</v>
      </c>
      <c r="G44" s="41">
        <v>0.34544384</v>
      </c>
      <c r="H44" s="47">
        <f t="shared" si="3"/>
        <v>0.36271603200000002</v>
      </c>
      <c r="I44" s="61">
        <f t="shared" si="4"/>
        <v>0.37058696989440004</v>
      </c>
      <c r="J44" s="69">
        <f t="shared" si="5"/>
        <v>0.41802210204088319</v>
      </c>
      <c r="K44" s="6">
        <f t="shared" si="8"/>
        <v>4825.2960073942413</v>
      </c>
      <c r="L44" s="78">
        <f t="shared" si="9"/>
        <v>0.44728364918374502</v>
      </c>
      <c r="M44" s="86">
        <f t="shared" si="1"/>
        <v>5286.12</v>
      </c>
      <c r="N44" s="97">
        <v>0.49</v>
      </c>
      <c r="O44" s="77">
        <f t="shared" si="2"/>
        <v>5609.76</v>
      </c>
      <c r="P44" s="77">
        <v>0.52</v>
      </c>
    </row>
    <row r="45" spans="1:16" ht="22.8">
      <c r="A45" s="9" t="s">
        <v>98</v>
      </c>
      <c r="B45" s="3" t="s">
        <v>99</v>
      </c>
      <c r="C45" s="11" t="s">
        <v>38</v>
      </c>
      <c r="D45" s="6">
        <f t="shared" si="7"/>
        <v>2096.2395820800002</v>
      </c>
      <c r="E45" s="15">
        <v>0.17</v>
      </c>
      <c r="F45" s="15">
        <v>0.18</v>
      </c>
      <c r="G45" s="41">
        <v>0.19431216000000001</v>
      </c>
      <c r="H45" s="47">
        <f t="shared" si="3"/>
        <v>0.20402776800000003</v>
      </c>
      <c r="I45" s="61">
        <f t="shared" si="4"/>
        <v>0.20845517056560003</v>
      </c>
      <c r="J45" s="69">
        <f t="shared" si="5"/>
        <v>0.23513743239799681</v>
      </c>
      <c r="K45" s="6">
        <f t="shared" si="8"/>
        <v>2714.2290041592605</v>
      </c>
      <c r="L45" s="78">
        <f t="shared" si="9"/>
        <v>0.25159705266585658</v>
      </c>
      <c r="M45" s="86">
        <f t="shared" si="1"/>
        <v>2912.76</v>
      </c>
      <c r="N45" s="97">
        <v>0.27</v>
      </c>
      <c r="O45" s="77">
        <f t="shared" si="2"/>
        <v>3128.5199999999995</v>
      </c>
      <c r="P45" s="77">
        <v>0.28999999999999998</v>
      </c>
    </row>
    <row r="46" spans="1:16" s="13" customFormat="1">
      <c r="A46" s="9" t="s">
        <v>100</v>
      </c>
      <c r="B46" s="3" t="s">
        <v>101</v>
      </c>
      <c r="C46" s="11" t="s">
        <v>38</v>
      </c>
      <c r="D46" s="6">
        <f t="shared" si="7"/>
        <v>1397.4930547200001</v>
      </c>
      <c r="E46" s="15">
        <v>0.11</v>
      </c>
      <c r="F46" s="15">
        <v>0.12</v>
      </c>
      <c r="G46" s="41">
        <v>0.12954144000000001</v>
      </c>
      <c r="H46" s="47">
        <f t="shared" si="3"/>
        <v>0.13601851200000001</v>
      </c>
      <c r="I46" s="61">
        <f t="shared" si="4"/>
        <v>0.13897011371040002</v>
      </c>
      <c r="J46" s="69">
        <f t="shared" si="5"/>
        <v>0.1567582882653312</v>
      </c>
      <c r="K46" s="6">
        <f t="shared" si="8"/>
        <v>1809.4860027728405</v>
      </c>
      <c r="L46" s="78">
        <f t="shared" si="9"/>
        <v>0.16773136844390438</v>
      </c>
      <c r="M46" s="86">
        <f t="shared" si="1"/>
        <v>1941.84</v>
      </c>
      <c r="N46" s="97">
        <v>0.18</v>
      </c>
      <c r="O46" s="77">
        <f t="shared" si="2"/>
        <v>2049.7200000000003</v>
      </c>
      <c r="P46" s="77">
        <v>0.19</v>
      </c>
    </row>
    <row r="47" spans="1:16" ht="22.8">
      <c r="A47" s="17" t="s">
        <v>102</v>
      </c>
      <c r="B47" s="3" t="s">
        <v>103</v>
      </c>
      <c r="C47" s="11" t="s">
        <v>25</v>
      </c>
      <c r="D47" s="6">
        <f t="shared" si="7"/>
        <v>9433.0781193599996</v>
      </c>
      <c r="E47" s="15">
        <v>0.76</v>
      </c>
      <c r="F47" s="15">
        <v>0.81</v>
      </c>
      <c r="G47" s="41">
        <v>0.87440472000000002</v>
      </c>
      <c r="H47" s="47">
        <f t="shared" si="3"/>
        <v>0.9181249560000001</v>
      </c>
      <c r="I47" s="61">
        <f t="shared" si="4"/>
        <v>0.9380482675452001</v>
      </c>
      <c r="J47" s="69">
        <f t="shared" si="5"/>
        <v>1.0581184457909856</v>
      </c>
      <c r="K47" s="6">
        <f t="shared" si="8"/>
        <v>12214.030518716672</v>
      </c>
      <c r="L47" s="78">
        <f t="shared" si="9"/>
        <v>1.1321867369963545</v>
      </c>
      <c r="M47" s="86">
        <f t="shared" si="1"/>
        <v>13377.119999999999</v>
      </c>
      <c r="N47" s="97">
        <v>1.24</v>
      </c>
      <c r="O47" s="77">
        <f t="shared" si="2"/>
        <v>14132.28</v>
      </c>
      <c r="P47" s="77">
        <v>1.31</v>
      </c>
    </row>
    <row r="48" spans="1:16" ht="22.8">
      <c r="A48" s="9" t="s">
        <v>104</v>
      </c>
      <c r="B48" s="3" t="s">
        <v>105</v>
      </c>
      <c r="C48" s="11" t="s">
        <v>106</v>
      </c>
      <c r="D48" s="6">
        <f t="shared" si="7"/>
        <v>782.34576000000015</v>
      </c>
      <c r="E48" s="15">
        <v>7.0000000000000007E-2</v>
      </c>
      <c r="F48" s="15">
        <v>7.0000000000000007E-2</v>
      </c>
      <c r="G48" s="41">
        <v>7.2520000000000015E-2</v>
      </c>
      <c r="H48" s="47">
        <f t="shared" si="3"/>
        <v>7.6146000000000019E-2</v>
      </c>
      <c r="I48" s="61">
        <f t="shared" si="4"/>
        <v>7.7798368200000023E-2</v>
      </c>
      <c r="J48" s="69">
        <f t="shared" si="5"/>
        <v>8.7756559329600012E-2</v>
      </c>
      <c r="K48" s="6">
        <f t="shared" si="8"/>
        <v>1012.9880053910658</v>
      </c>
      <c r="L48" s="78">
        <f t="shared" si="9"/>
        <v>9.3899518482672015E-2</v>
      </c>
      <c r="M48" s="86">
        <f t="shared" si="1"/>
        <v>1078.8000000000002</v>
      </c>
      <c r="N48" s="97">
        <v>0.1</v>
      </c>
      <c r="O48" s="77">
        <f t="shared" si="2"/>
        <v>1186.68</v>
      </c>
      <c r="P48" s="77">
        <v>0.11</v>
      </c>
    </row>
    <row r="49" spans="1:16">
      <c r="A49" s="9" t="s">
        <v>107</v>
      </c>
      <c r="B49" s="3" t="s">
        <v>108</v>
      </c>
      <c r="C49" s="11" t="s">
        <v>106</v>
      </c>
      <c r="D49" s="6">
        <f t="shared" si="7"/>
        <v>670.58208000000002</v>
      </c>
      <c r="E49" s="15">
        <v>0.06</v>
      </c>
      <c r="F49" s="15">
        <v>0.06</v>
      </c>
      <c r="G49" s="41">
        <v>6.216E-2</v>
      </c>
      <c r="H49" s="47">
        <f t="shared" si="3"/>
        <v>6.5268000000000007E-2</v>
      </c>
      <c r="I49" s="61">
        <f t="shared" si="4"/>
        <v>6.6684315600000016E-2</v>
      </c>
      <c r="J49" s="69">
        <f t="shared" si="5"/>
        <v>7.5219907996800006E-2</v>
      </c>
      <c r="K49" s="6">
        <f t="shared" si="8"/>
        <v>868.27543319234201</v>
      </c>
      <c r="L49" s="78">
        <f t="shared" si="9"/>
        <v>8.0485301556576017E-2</v>
      </c>
      <c r="M49" s="86">
        <f t="shared" si="1"/>
        <v>970.92</v>
      </c>
      <c r="N49" s="97">
        <v>0.09</v>
      </c>
      <c r="O49" s="77">
        <f t="shared" si="2"/>
        <v>970.92</v>
      </c>
      <c r="P49" s="77">
        <v>0.09</v>
      </c>
    </row>
    <row r="50" spans="1:16">
      <c r="A50" s="9" t="s">
        <v>109</v>
      </c>
      <c r="B50" s="3" t="s">
        <v>110</v>
      </c>
      <c r="C50" s="11" t="s">
        <v>97</v>
      </c>
      <c r="D50" s="6">
        <f t="shared" si="7"/>
        <v>782.34576000000015</v>
      </c>
      <c r="E50" s="15">
        <v>0.06</v>
      </c>
      <c r="F50" s="15">
        <v>0.06</v>
      </c>
      <c r="G50" s="41">
        <v>7.2520000000000015E-2</v>
      </c>
      <c r="H50" s="47">
        <f t="shared" si="3"/>
        <v>7.6146000000000019E-2</v>
      </c>
      <c r="I50" s="61">
        <f t="shared" si="4"/>
        <v>7.7798368200000023E-2</v>
      </c>
      <c r="J50" s="69">
        <f t="shared" si="5"/>
        <v>8.7756559329600012E-2</v>
      </c>
      <c r="K50" s="6">
        <f t="shared" si="8"/>
        <v>1012.9880053910658</v>
      </c>
      <c r="L50" s="78">
        <f t="shared" si="9"/>
        <v>9.3899518482672015E-2</v>
      </c>
      <c r="M50" s="86">
        <f t="shared" si="1"/>
        <v>1078.8000000000002</v>
      </c>
      <c r="N50" s="97">
        <v>0.1</v>
      </c>
      <c r="O50" s="77">
        <f t="shared" si="2"/>
        <v>1078.8000000000002</v>
      </c>
      <c r="P50" s="77">
        <v>0.1</v>
      </c>
    </row>
    <row r="51" spans="1:16" s="19" customFormat="1" ht="15.6" customHeight="1">
      <c r="A51" s="4" t="s">
        <v>111</v>
      </c>
      <c r="B51" s="18" t="s">
        <v>112</v>
      </c>
      <c r="C51" s="18"/>
      <c r="D51" s="6"/>
      <c r="E51" s="18"/>
      <c r="F51" s="15"/>
      <c r="G51" s="40"/>
      <c r="H51" s="47"/>
      <c r="I51" s="61"/>
      <c r="J51" s="69"/>
      <c r="K51" s="6"/>
      <c r="L51" s="81"/>
      <c r="M51" s="86"/>
      <c r="N51" s="97"/>
      <c r="O51" s="77"/>
      <c r="P51" s="77"/>
    </row>
    <row r="52" spans="1:16" s="13" customFormat="1" ht="45.6">
      <c r="A52" s="9" t="s">
        <v>113</v>
      </c>
      <c r="B52" s="3" t="s">
        <v>114</v>
      </c>
      <c r="C52" s="11" t="s">
        <v>115</v>
      </c>
      <c r="D52" s="6">
        <f>G52*12*C$3</f>
        <v>694.72303488</v>
      </c>
      <c r="E52" s="15">
        <v>0.05</v>
      </c>
      <c r="F52" s="15">
        <v>0.05</v>
      </c>
      <c r="G52" s="41">
        <v>6.4397759999999998E-2</v>
      </c>
      <c r="H52" s="47">
        <f t="shared" si="3"/>
        <v>6.7617648000000002E-2</v>
      </c>
      <c r="I52" s="61">
        <f t="shared" si="4"/>
        <v>6.90849509616E-2</v>
      </c>
      <c r="J52" s="69">
        <f t="shared" si="5"/>
        <v>7.7927824684684788E-2</v>
      </c>
      <c r="K52" s="6">
        <f t="shared" ref="K52:K61" si="10">L52*$C$3*12</f>
        <v>899.53334878726605</v>
      </c>
      <c r="L52" s="78">
        <f t="shared" ref="L52:L59" si="11">J52*1.07</f>
        <v>8.338277241261273E-2</v>
      </c>
      <c r="M52" s="86">
        <f t="shared" si="1"/>
        <v>970.92</v>
      </c>
      <c r="N52" s="97">
        <v>0.09</v>
      </c>
      <c r="O52" s="77">
        <f t="shared" si="2"/>
        <v>1078.8000000000002</v>
      </c>
      <c r="P52" s="77">
        <v>0.1</v>
      </c>
    </row>
    <row r="53" spans="1:16" s="13" customFormat="1">
      <c r="A53" s="9" t="s">
        <v>116</v>
      </c>
      <c r="B53" s="3" t="s">
        <v>117</v>
      </c>
      <c r="C53" s="11" t="s">
        <v>38</v>
      </c>
      <c r="D53" s="6">
        <f>G53*12*C$3</f>
        <v>694.72303488</v>
      </c>
      <c r="E53" s="15">
        <v>0.05</v>
      </c>
      <c r="F53" s="15">
        <v>0.05</v>
      </c>
      <c r="G53" s="41">
        <v>6.4397759999999998E-2</v>
      </c>
      <c r="H53" s="47">
        <f t="shared" si="3"/>
        <v>6.7617648000000002E-2</v>
      </c>
      <c r="I53" s="61">
        <f t="shared" si="4"/>
        <v>6.90849509616E-2</v>
      </c>
      <c r="J53" s="69">
        <f t="shared" si="5"/>
        <v>7.7927824684684788E-2</v>
      </c>
      <c r="K53" s="6">
        <f t="shared" si="10"/>
        <v>899.53334878726605</v>
      </c>
      <c r="L53" s="78">
        <f t="shared" si="11"/>
        <v>8.338277241261273E-2</v>
      </c>
      <c r="M53" s="86">
        <f t="shared" si="1"/>
        <v>970.92</v>
      </c>
      <c r="N53" s="97">
        <v>0.09</v>
      </c>
      <c r="O53" s="77">
        <f t="shared" si="2"/>
        <v>1078.8000000000002</v>
      </c>
      <c r="P53" s="77">
        <v>0.1</v>
      </c>
    </row>
    <row r="54" spans="1:16" ht="12.75" customHeight="1">
      <c r="A54" s="88" t="s">
        <v>118</v>
      </c>
      <c r="B54" s="88"/>
      <c r="C54" s="88"/>
      <c r="D54" s="88"/>
      <c r="E54" s="88"/>
      <c r="F54" s="88"/>
      <c r="G54" s="88"/>
      <c r="H54" s="47"/>
      <c r="I54" s="61"/>
      <c r="J54" s="69">
        <f t="shared" si="5"/>
        <v>0</v>
      </c>
      <c r="K54" s="6">
        <f t="shared" si="10"/>
        <v>0</v>
      </c>
      <c r="L54" s="78">
        <f t="shared" si="11"/>
        <v>0</v>
      </c>
      <c r="M54" s="86"/>
      <c r="N54" s="97"/>
      <c r="O54" s="77"/>
      <c r="P54" s="77"/>
    </row>
    <row r="55" spans="1:16">
      <c r="A55" s="2" t="s">
        <v>119</v>
      </c>
      <c r="B55" s="20" t="s">
        <v>120</v>
      </c>
      <c r="C55" s="21" t="s">
        <v>97</v>
      </c>
      <c r="D55" s="6">
        <f t="shared" ref="D55:D62" si="12">G55*12*C$3</f>
        <v>14752.805760000001</v>
      </c>
      <c r="E55" s="15">
        <v>1.18</v>
      </c>
      <c r="F55" s="15">
        <v>1.26</v>
      </c>
      <c r="G55" s="40">
        <v>1.3675200000000001</v>
      </c>
      <c r="H55" s="47">
        <f t="shared" si="3"/>
        <v>1.4358960000000001</v>
      </c>
      <c r="I55" s="61">
        <f t="shared" si="4"/>
        <v>1.4670549432000002</v>
      </c>
      <c r="J55" s="69">
        <f t="shared" si="5"/>
        <v>1.6548379759296001</v>
      </c>
      <c r="K55" s="6">
        <f t="shared" si="10"/>
        <v>19102.059530231527</v>
      </c>
      <c r="L55" s="78">
        <f t="shared" si="11"/>
        <v>1.7706766342446723</v>
      </c>
      <c r="M55" s="86">
        <f t="shared" si="1"/>
        <v>20928.72</v>
      </c>
      <c r="N55" s="97">
        <v>1.94</v>
      </c>
      <c r="O55" s="77">
        <f t="shared" si="2"/>
        <v>22115.399999999998</v>
      </c>
      <c r="P55" s="77">
        <v>2.0499999999999998</v>
      </c>
    </row>
    <row r="56" spans="1:16">
      <c r="A56" s="2" t="s">
        <v>121</v>
      </c>
      <c r="B56" s="3" t="s">
        <v>122</v>
      </c>
      <c r="C56" s="22" t="s">
        <v>97</v>
      </c>
      <c r="D56" s="6">
        <f t="shared" si="12"/>
        <v>894.10944000000006</v>
      </c>
      <c r="E56" s="15">
        <v>7.0000000000000007E-2</v>
      </c>
      <c r="F56" s="15">
        <v>7.0000000000000007E-2</v>
      </c>
      <c r="G56" s="40">
        <v>8.2880000000000009E-2</v>
      </c>
      <c r="H56" s="47">
        <f t="shared" si="3"/>
        <v>8.7024000000000018E-2</v>
      </c>
      <c r="I56" s="61">
        <f t="shared" si="4"/>
        <v>8.8912420800000017E-2</v>
      </c>
      <c r="J56" s="69">
        <f t="shared" si="5"/>
        <v>0.1002932106624</v>
      </c>
      <c r="K56" s="6">
        <f t="shared" si="10"/>
        <v>1157.7005775897892</v>
      </c>
      <c r="L56" s="78">
        <f t="shared" si="11"/>
        <v>0.10731373540876801</v>
      </c>
      <c r="M56" s="86">
        <f t="shared" si="1"/>
        <v>1294.56</v>
      </c>
      <c r="N56" s="97">
        <v>0.12</v>
      </c>
      <c r="O56" s="77">
        <f t="shared" si="2"/>
        <v>1402.44</v>
      </c>
      <c r="P56" s="77">
        <v>0.13</v>
      </c>
    </row>
    <row r="57" spans="1:16" ht="22.8">
      <c r="A57" s="2" t="s">
        <v>123</v>
      </c>
      <c r="B57" s="3" t="s">
        <v>124</v>
      </c>
      <c r="C57" s="22" t="s">
        <v>25</v>
      </c>
      <c r="D57" s="6">
        <f t="shared" si="12"/>
        <v>1341.16416</v>
      </c>
      <c r="E57" s="15">
        <v>0.1</v>
      </c>
      <c r="F57" s="15">
        <v>0.11</v>
      </c>
      <c r="G57" s="40">
        <v>0.12432</v>
      </c>
      <c r="H57" s="47">
        <f t="shared" si="3"/>
        <v>0.13053600000000001</v>
      </c>
      <c r="I57" s="61">
        <f t="shared" si="4"/>
        <v>0.13336863120000003</v>
      </c>
      <c r="J57" s="69">
        <f t="shared" si="5"/>
        <v>0.15043981599360001</v>
      </c>
      <c r="K57" s="6">
        <f t="shared" si="10"/>
        <v>1736.550866384684</v>
      </c>
      <c r="L57" s="78">
        <f t="shared" si="11"/>
        <v>0.16097060311315203</v>
      </c>
      <c r="M57" s="86">
        <f t="shared" si="1"/>
        <v>1941.84</v>
      </c>
      <c r="N57" s="97">
        <v>0.18</v>
      </c>
      <c r="O57" s="77">
        <f t="shared" si="2"/>
        <v>2049.7200000000003</v>
      </c>
      <c r="P57" s="77">
        <v>0.19</v>
      </c>
    </row>
    <row r="58" spans="1:16">
      <c r="A58" s="2" t="s">
        <v>125</v>
      </c>
      <c r="B58" s="3" t="s">
        <v>126</v>
      </c>
      <c r="C58" s="22" t="s">
        <v>97</v>
      </c>
      <c r="D58" s="6">
        <f t="shared" si="12"/>
        <v>3027.9016185599999</v>
      </c>
      <c r="E58" s="15">
        <v>0.24</v>
      </c>
      <c r="F58" s="15">
        <v>0.26</v>
      </c>
      <c r="G58" s="40">
        <v>0.28067312</v>
      </c>
      <c r="H58" s="47">
        <f t="shared" si="3"/>
        <v>0.294706776</v>
      </c>
      <c r="I58" s="61">
        <f t="shared" si="4"/>
        <v>0.30110191303920003</v>
      </c>
      <c r="J58" s="69">
        <f t="shared" si="5"/>
        <v>0.33964295790821758</v>
      </c>
      <c r="K58" s="6">
        <f t="shared" si="10"/>
        <v>3920.5530060078218</v>
      </c>
      <c r="L58" s="78">
        <f t="shared" si="11"/>
        <v>0.36341796496179285</v>
      </c>
      <c r="M58" s="86">
        <f t="shared" si="1"/>
        <v>4423.08</v>
      </c>
      <c r="N58" s="97">
        <v>0.41</v>
      </c>
      <c r="O58" s="77">
        <f t="shared" si="2"/>
        <v>4638.84</v>
      </c>
      <c r="P58" s="77">
        <v>0.43</v>
      </c>
    </row>
    <row r="59" spans="1:16">
      <c r="A59" s="2" t="s">
        <v>127</v>
      </c>
      <c r="B59" s="3" t="s">
        <v>128</v>
      </c>
      <c r="C59" s="22" t="s">
        <v>97</v>
      </c>
      <c r="D59" s="6">
        <f t="shared" si="12"/>
        <v>17435.13408</v>
      </c>
      <c r="E59" s="15">
        <v>1.4</v>
      </c>
      <c r="F59" s="15">
        <v>1.49</v>
      </c>
      <c r="G59" s="40">
        <v>1.61616</v>
      </c>
      <c r="H59" s="47">
        <f t="shared" si="3"/>
        <v>1.696968</v>
      </c>
      <c r="I59" s="61">
        <f>H59*1.0217</f>
        <v>1.7337922056000001</v>
      </c>
      <c r="J59" s="69">
        <f t="shared" si="5"/>
        <v>1.9557176079167999</v>
      </c>
      <c r="K59" s="6">
        <f t="shared" si="10"/>
        <v>22575.161263000889</v>
      </c>
      <c r="L59" s="78">
        <f t="shared" si="11"/>
        <v>2.0926178404709761</v>
      </c>
      <c r="M59" s="86">
        <f t="shared" si="1"/>
        <v>24596.639999999999</v>
      </c>
      <c r="N59" s="97">
        <v>2.2799999999999998</v>
      </c>
      <c r="O59" s="77">
        <f t="shared" si="2"/>
        <v>25999.08</v>
      </c>
      <c r="P59" s="77">
        <v>2.41</v>
      </c>
    </row>
    <row r="60" spans="1:16">
      <c r="A60" s="2" t="s">
        <v>129</v>
      </c>
      <c r="B60" s="3" t="s">
        <v>130</v>
      </c>
      <c r="C60" s="22" t="s">
        <v>97</v>
      </c>
      <c r="D60" s="6">
        <f t="shared" si="12"/>
        <v>2096.2395820800002</v>
      </c>
      <c r="E60" s="15">
        <v>0.17</v>
      </c>
      <c r="F60" s="15">
        <v>0.18</v>
      </c>
      <c r="G60" s="40">
        <v>0.19431216000000001</v>
      </c>
      <c r="H60" s="47">
        <f t="shared" si="3"/>
        <v>0.20402776800000003</v>
      </c>
      <c r="I60" s="61">
        <f t="shared" si="4"/>
        <v>0.20845517056560003</v>
      </c>
      <c r="J60" s="69">
        <f t="shared" si="5"/>
        <v>0.23513743239799681</v>
      </c>
      <c r="K60" s="6">
        <f t="shared" si="10"/>
        <v>2481.2400000000002</v>
      </c>
      <c r="L60" s="78">
        <v>0.23</v>
      </c>
      <c r="M60" s="86">
        <f t="shared" si="1"/>
        <v>2697</v>
      </c>
      <c r="N60" s="97">
        <v>0.25</v>
      </c>
      <c r="O60" s="77">
        <f t="shared" si="2"/>
        <v>2804.88</v>
      </c>
      <c r="P60" s="77">
        <v>0.26</v>
      </c>
    </row>
    <row r="61" spans="1:16" ht="13.8" thickBot="1">
      <c r="A61" s="2" t="s">
        <v>131</v>
      </c>
      <c r="B61" s="3" t="s">
        <v>132</v>
      </c>
      <c r="C61" s="22" t="s">
        <v>97</v>
      </c>
      <c r="D61" s="6">
        <f t="shared" si="12"/>
        <v>14193.987360000001</v>
      </c>
      <c r="E61" s="15">
        <v>1.1399999999999999</v>
      </c>
      <c r="F61" s="15">
        <v>1.21</v>
      </c>
      <c r="G61" s="40">
        <v>1.31572</v>
      </c>
      <c r="H61" s="47">
        <f t="shared" si="3"/>
        <v>1.3815060000000001</v>
      </c>
      <c r="I61" s="61">
        <f t="shared" si="4"/>
        <v>1.4114846802000003</v>
      </c>
      <c r="J61" s="69">
        <f t="shared" si="5"/>
        <v>1.5921547192656003</v>
      </c>
      <c r="K61" s="6">
        <f t="shared" si="10"/>
        <v>18378.496669237909</v>
      </c>
      <c r="L61" s="78">
        <f>J61*1.07</f>
        <v>1.7036055496141924</v>
      </c>
      <c r="M61" s="86">
        <f t="shared" si="1"/>
        <v>20065.68</v>
      </c>
      <c r="N61" s="97">
        <v>1.86</v>
      </c>
      <c r="O61" s="77">
        <f t="shared" si="2"/>
        <v>21144.48</v>
      </c>
      <c r="P61" s="77">
        <v>1.96</v>
      </c>
    </row>
    <row r="62" spans="1:16" s="19" customFormat="1" ht="13.8" hidden="1" thickBot="1">
      <c r="A62" s="23" t="s">
        <v>133</v>
      </c>
      <c r="B62" s="23"/>
      <c r="C62" s="23"/>
      <c r="D62" s="6">
        <f t="shared" si="12"/>
        <v>158369.13456000001</v>
      </c>
      <c r="E62" s="24">
        <v>12.71</v>
      </c>
      <c r="F62" s="7">
        <v>13.54</v>
      </c>
      <c r="G62" s="40">
        <v>14.680120000000001</v>
      </c>
      <c r="H62" s="47">
        <f t="shared" si="3"/>
        <v>15.414126000000001</v>
      </c>
      <c r="I62" s="61">
        <f t="shared" si="4"/>
        <v>15.748612534200003</v>
      </c>
      <c r="J62" s="69">
        <f t="shared" si="5"/>
        <v>17.764434938577601</v>
      </c>
      <c r="K62" s="6">
        <f t="shared" ref="K62" si="13">N62*12*J$3</f>
        <v>0</v>
      </c>
      <c r="L62" s="82">
        <v>12.71</v>
      </c>
      <c r="M62" s="86">
        <f t="shared" si="1"/>
        <v>149606.700228</v>
      </c>
      <c r="N62" s="97">
        <f t="shared" ref="N62:N63" si="14">L62*1.0911</f>
        <v>13.867881000000001</v>
      </c>
      <c r="O62" s="77">
        <f t="shared" si="2"/>
        <v>158014.59678081362</v>
      </c>
      <c r="P62" s="77">
        <f t="shared" ref="P6:P64" si="15">N62*1.0562</f>
        <v>14.6472559122</v>
      </c>
    </row>
    <row r="63" spans="1:16" ht="13.8" hidden="1" thickBot="1">
      <c r="A63" s="25" t="s">
        <v>134</v>
      </c>
      <c r="B63" s="26" t="s">
        <v>135</v>
      </c>
      <c r="C63" s="55" t="s">
        <v>97</v>
      </c>
      <c r="D63" s="6" t="s">
        <v>136</v>
      </c>
      <c r="E63" s="27">
        <v>1.83</v>
      </c>
      <c r="F63" s="15">
        <v>1.95</v>
      </c>
      <c r="G63" s="42"/>
      <c r="H63" s="51">
        <f t="shared" si="3"/>
        <v>0</v>
      </c>
      <c r="I63" s="62">
        <f t="shared" si="4"/>
        <v>0</v>
      </c>
      <c r="J63" s="70">
        <f t="shared" si="5"/>
        <v>0</v>
      </c>
      <c r="K63" s="6" t="s">
        <v>136</v>
      </c>
      <c r="L63" s="83">
        <v>1.83</v>
      </c>
      <c r="M63" s="86">
        <f t="shared" si="1"/>
        <v>21540.539843999999</v>
      </c>
      <c r="N63" s="97">
        <f t="shared" si="14"/>
        <v>1.996713</v>
      </c>
      <c r="O63" s="77">
        <f t="shared" si="2"/>
        <v>22751.1181832328</v>
      </c>
      <c r="P63" s="77">
        <f t="shared" si="15"/>
        <v>2.1089282705999999</v>
      </c>
    </row>
    <row r="64" spans="1:16" ht="14.4" thickTop="1" thickBot="1">
      <c r="A64" s="34" t="s">
        <v>138</v>
      </c>
      <c r="B64" s="53"/>
      <c r="C64" s="56"/>
      <c r="D64" s="54">
        <f>G64*12*C$3</f>
        <v>158369.13456000001</v>
      </c>
      <c r="E64" s="35">
        <v>14.54</v>
      </c>
      <c r="F64" s="35">
        <v>15.49</v>
      </c>
      <c r="G64" s="48">
        <f>G62</f>
        <v>14.680120000000001</v>
      </c>
      <c r="H64" s="52">
        <f>H62</f>
        <v>15.414126000000001</v>
      </c>
      <c r="I64" s="63">
        <f>I5+I27+I55+I56+I57+I58+I59+I60+I61</f>
        <v>15.739456614604801</v>
      </c>
      <c r="J64" s="71">
        <f t="shared" si="5"/>
        <v>17.754107061274215</v>
      </c>
      <c r="K64" s="54">
        <f>SUM(K5:K61)</f>
        <v>204895.55562132591</v>
      </c>
      <c r="L64" s="84">
        <f>K64/C3/12</f>
        <v>18.992913943393209</v>
      </c>
      <c r="M64" s="86">
        <f t="shared" si="1"/>
        <v>223527.36</v>
      </c>
      <c r="N64" s="97">
        <v>20.72</v>
      </c>
      <c r="O64" s="85">
        <f t="shared" si="2"/>
        <v>236041.44</v>
      </c>
      <c r="P64" s="77">
        <v>21.88</v>
      </c>
    </row>
    <row r="65" spans="7:14" hidden="1">
      <c r="G65" s="43">
        <v>14.68</v>
      </c>
      <c r="H65" s="37">
        <v>15.41</v>
      </c>
    </row>
    <row r="66" spans="7:14">
      <c r="L66" s="72"/>
    </row>
    <row r="67" spans="7:14">
      <c r="L67" s="72">
        <f>SUM(L4:L61)</f>
        <v>18.992913943393209</v>
      </c>
      <c r="M67" s="72"/>
      <c r="N67" s="72"/>
    </row>
  </sheetData>
  <mergeCells count="7">
    <mergeCell ref="A1:J1"/>
    <mergeCell ref="A54:G54"/>
    <mergeCell ref="B39:C39"/>
    <mergeCell ref="A4:H4"/>
    <mergeCell ref="B16:H16"/>
    <mergeCell ref="A26:H26"/>
    <mergeCell ref="B27:C27"/>
  </mergeCells>
  <pageMargins left="0.74791666666666701" right="0.32" top="0.69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4</cp:revision>
  <cp:lastPrinted>2023-08-30T09:30:58Z</cp:lastPrinted>
  <dcterms:created xsi:type="dcterms:W3CDTF">2011-09-20T07:13:12Z</dcterms:created>
  <dcterms:modified xsi:type="dcterms:W3CDTF">2026-08-19T12:16:12Z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