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Расчет тарифов\Ивня 2026\"/>
    </mc:Choice>
  </mc:AlternateContent>
  <workbookProtection lockWindows="1"/>
  <bookViews>
    <workbookView xWindow="0" yWindow="0" windowWidth="23040" windowHeight="10632" tabRatio="692"/>
  </bookViews>
  <sheets>
    <sheet name="Перечень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27" i="1" l="1"/>
  <c r="N29" i="1"/>
  <c r="N30" i="1"/>
  <c r="N31" i="1"/>
  <c r="N32" i="1"/>
  <c r="N34" i="1"/>
  <c r="N35" i="1"/>
  <c r="N36" i="1"/>
  <c r="N37" i="1"/>
  <c r="N39" i="1"/>
  <c r="N40" i="1"/>
  <c r="N41" i="1"/>
  <c r="N42" i="1"/>
  <c r="N43" i="1"/>
  <c r="N44" i="1"/>
  <c r="N45" i="1"/>
  <c r="N46" i="1"/>
  <c r="N47" i="1"/>
  <c r="N48" i="1"/>
  <c r="N49" i="1"/>
  <c r="N51" i="1"/>
  <c r="N52" i="1"/>
  <c r="N54" i="1"/>
  <c r="N55" i="1"/>
  <c r="N56" i="1"/>
  <c r="N57" i="1"/>
  <c r="N58" i="1"/>
  <c r="N59" i="1"/>
  <c r="N60" i="1"/>
  <c r="N61" i="1"/>
  <c r="N5" i="1"/>
  <c r="O35" i="1"/>
  <c r="O37" i="1"/>
  <c r="O42" i="1"/>
  <c r="O62" i="1"/>
  <c r="O63" i="1"/>
  <c r="O64" i="1"/>
  <c r="L29" i="1" l="1"/>
  <c r="L30" i="1"/>
  <c r="L31" i="1"/>
  <c r="L32" i="1"/>
  <c r="L34" i="1"/>
  <c r="L35" i="1"/>
  <c r="L36" i="1"/>
  <c r="L37" i="1"/>
  <c r="L39" i="1"/>
  <c r="L40" i="1"/>
  <c r="L41" i="1"/>
  <c r="L42" i="1"/>
  <c r="L43" i="1"/>
  <c r="L44" i="1"/>
  <c r="L45" i="1"/>
  <c r="L46" i="1"/>
  <c r="L47" i="1"/>
  <c r="L48" i="1"/>
  <c r="L49" i="1"/>
  <c r="L51" i="1"/>
  <c r="L52" i="1"/>
  <c r="L54" i="1"/>
  <c r="L55" i="1"/>
  <c r="L56" i="1"/>
  <c r="L57" i="1"/>
  <c r="L58" i="1"/>
  <c r="L59" i="1"/>
  <c r="L60" i="1"/>
  <c r="L61" i="1"/>
  <c r="M35" i="1"/>
  <c r="M37" i="1"/>
  <c r="M42" i="1"/>
  <c r="M27" i="1"/>
  <c r="L5" i="1"/>
  <c r="H35" i="1" l="1"/>
  <c r="I35" i="1" s="1"/>
  <c r="K35" i="1" s="1"/>
  <c r="J35" i="1" s="1"/>
  <c r="H37" i="1"/>
  <c r="I37" i="1" s="1"/>
  <c r="K37" i="1" s="1"/>
  <c r="J37" i="1" s="1"/>
  <c r="G56" i="1" l="1"/>
  <c r="H56" i="1" s="1"/>
  <c r="I56" i="1" s="1"/>
  <c r="K56" i="1" s="1"/>
  <c r="J56" i="1" s="1"/>
  <c r="G40" i="1"/>
  <c r="H40" i="1" s="1"/>
  <c r="I40" i="1" s="1"/>
  <c r="K40" i="1" s="1"/>
  <c r="J40" i="1" s="1"/>
  <c r="G55" i="1"/>
  <c r="H55" i="1" s="1"/>
  <c r="I55" i="1" s="1"/>
  <c r="K55" i="1" s="1"/>
  <c r="J55" i="1" s="1"/>
  <c r="G57" i="1"/>
  <c r="H57" i="1" s="1"/>
  <c r="I57" i="1" s="1"/>
  <c r="K57" i="1" s="1"/>
  <c r="J57" i="1" s="1"/>
  <c r="G58" i="1"/>
  <c r="H58" i="1" s="1"/>
  <c r="I58" i="1" s="1"/>
  <c r="K58" i="1" s="1"/>
  <c r="J58" i="1" s="1"/>
  <c r="G59" i="1"/>
  <c r="H59" i="1" s="1"/>
  <c r="I59" i="1" s="1"/>
  <c r="K59" i="1" s="1"/>
  <c r="J59" i="1" s="1"/>
  <c r="G60" i="1"/>
  <c r="H60" i="1" s="1"/>
  <c r="I60" i="1" s="1"/>
  <c r="K60" i="1" s="1"/>
  <c r="J60" i="1" s="1"/>
  <c r="G54" i="1"/>
  <c r="H54" i="1" s="1"/>
  <c r="I54" i="1" s="1"/>
  <c r="K54" i="1" s="1"/>
  <c r="J54" i="1" s="1"/>
  <c r="G52" i="1"/>
  <c r="H52" i="1" s="1"/>
  <c r="I52" i="1" s="1"/>
  <c r="K52" i="1" s="1"/>
  <c r="J52" i="1" s="1"/>
  <c r="G51" i="1"/>
  <c r="H51" i="1" s="1"/>
  <c r="I51" i="1" s="1"/>
  <c r="K51" i="1" s="1"/>
  <c r="J51" i="1" s="1"/>
  <c r="G41" i="1"/>
  <c r="H41" i="1" s="1"/>
  <c r="I41" i="1" s="1"/>
  <c r="K41" i="1" s="1"/>
  <c r="J41" i="1" s="1"/>
  <c r="G42" i="1"/>
  <c r="H42" i="1" s="1"/>
  <c r="I42" i="1" s="1"/>
  <c r="K42" i="1" s="1"/>
  <c r="J42" i="1" s="1"/>
  <c r="G43" i="1"/>
  <c r="H43" i="1" s="1"/>
  <c r="I43" i="1" s="1"/>
  <c r="K43" i="1" s="1"/>
  <c r="J43" i="1" s="1"/>
  <c r="G44" i="1"/>
  <c r="H44" i="1" s="1"/>
  <c r="I44" i="1" s="1"/>
  <c r="K44" i="1" s="1"/>
  <c r="J44" i="1" s="1"/>
  <c r="G45" i="1"/>
  <c r="H45" i="1" s="1"/>
  <c r="I45" i="1" s="1"/>
  <c r="K45" i="1" s="1"/>
  <c r="J45" i="1" s="1"/>
  <c r="G46" i="1"/>
  <c r="H46" i="1" s="1"/>
  <c r="I46" i="1" s="1"/>
  <c r="K46" i="1" s="1"/>
  <c r="J46" i="1" s="1"/>
  <c r="G47" i="1"/>
  <c r="H47" i="1" s="1"/>
  <c r="I47" i="1" s="1"/>
  <c r="K47" i="1" s="1"/>
  <c r="J47" i="1" s="1"/>
  <c r="G48" i="1"/>
  <c r="H48" i="1" s="1"/>
  <c r="I48" i="1" s="1"/>
  <c r="K48" i="1" s="1"/>
  <c r="J48" i="1" s="1"/>
  <c r="G49" i="1"/>
  <c r="H49" i="1" s="1"/>
  <c r="I49" i="1" s="1"/>
  <c r="K49" i="1" s="1"/>
  <c r="J49" i="1" s="1"/>
  <c r="G39" i="1"/>
  <c r="H39" i="1" s="1"/>
  <c r="I39" i="1" s="1"/>
  <c r="K39" i="1" s="1"/>
  <c r="J39" i="1" s="1"/>
  <c r="G36" i="1"/>
  <c r="H36" i="1" s="1"/>
  <c r="I36" i="1" s="1"/>
  <c r="K36" i="1" s="1"/>
  <c r="J36" i="1" s="1"/>
  <c r="G34" i="1"/>
  <c r="H34" i="1" s="1"/>
  <c r="I34" i="1" s="1"/>
  <c r="K34" i="1" s="1"/>
  <c r="J34" i="1" s="1"/>
  <c r="G30" i="1"/>
  <c r="H30" i="1" s="1"/>
  <c r="I30" i="1" s="1"/>
  <c r="K30" i="1" s="1"/>
  <c r="J30" i="1" s="1"/>
  <c r="G31" i="1"/>
  <c r="H31" i="1" s="1"/>
  <c r="I31" i="1" s="1"/>
  <c r="K31" i="1" s="1"/>
  <c r="J31" i="1" s="1"/>
  <c r="G32" i="1"/>
  <c r="H32" i="1" s="1"/>
  <c r="I32" i="1" s="1"/>
  <c r="K32" i="1" s="1"/>
  <c r="J32" i="1" s="1"/>
  <c r="G29" i="1"/>
  <c r="H29" i="1" s="1"/>
  <c r="I29" i="1" s="1"/>
  <c r="K29" i="1" s="1"/>
  <c r="J29" i="1" s="1"/>
  <c r="F27" i="1"/>
  <c r="F61" i="1" s="1"/>
  <c r="G27" i="1" l="1"/>
  <c r="H27" i="1" s="1"/>
  <c r="I27" i="1" s="1"/>
  <c r="K27" i="1" s="1"/>
  <c r="G5" i="1"/>
  <c r="H5" i="1" l="1"/>
  <c r="G61" i="1"/>
  <c r="I5" i="1" l="1"/>
  <c r="K5" i="1" s="1"/>
  <c r="J5" i="1" s="1"/>
  <c r="J61" i="1" s="1"/>
  <c r="H61" i="1"/>
  <c r="I61" i="1" s="1"/>
  <c r="K61" i="1" s="1"/>
</calcChain>
</file>

<file path=xl/sharedStrings.xml><?xml version="1.0" encoding="utf-8"?>
<sst xmlns="http://schemas.openxmlformats.org/spreadsheetml/2006/main" count="178" uniqueCount="141">
  <si>
    <t>№</t>
  </si>
  <si>
    <t>Вид работ</t>
  </si>
  <si>
    <t>Периодичность</t>
  </si>
  <si>
    <r>
      <rPr>
        <b/>
        <sz val="9"/>
        <rFont val="Times New Roman CYR"/>
        <family val="1"/>
        <charset val="1"/>
      </rP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</t>
    </r>
  </si>
  <si>
    <t>Индексация с 01.08.2017 на 6,5%</t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</si>
  <si>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</si>
  <si>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</si>
  <si>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</si>
  <si>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</si>
  <si>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</si>
  <si>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</si>
  <si>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</si>
  <si>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</si>
  <si>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</si>
  <si>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</si>
  <si>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</si>
  <si>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</si>
  <si>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</si>
  <si>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</si>
  <si>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</si>
  <si>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</si>
  <si>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</si>
  <si>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</si>
  <si>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</si>
  <si>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</si>
  <si>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</si>
  <si>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</si>
  <si>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</si>
  <si>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Смена или ремонт отмостки</t>
  </si>
  <si>
    <t>1.2.5.</t>
  </si>
  <si>
    <t>Восстановление приямков, входов в подвалы</t>
  </si>
  <si>
    <t>1.2.6.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</si>
  <si>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</si>
  <si>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</si>
  <si>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</si>
  <si>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</si>
  <si>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</si>
  <si>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</si>
  <si>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</si>
  <si>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</si>
  <si>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</si>
  <si>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</si>
  <si>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</si>
  <si>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</si>
  <si>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</si>
  <si>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</si>
  <si>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</si>
  <si>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</si>
  <si>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</si>
  <si>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</si>
  <si>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</si>
  <si>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</si>
  <si>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</si>
  <si>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</si>
  <si>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</si>
  <si>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</si>
  <si>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</si>
  <si>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</si>
  <si>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</si>
  <si>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</si>
  <si>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Ремонт и тех.обслуживание задвижек ХВС</t>
  </si>
  <si>
    <t>2.1.3.</t>
  </si>
  <si>
    <t>Опрессовка и промывка трубопроводов системы  центрального отопления</t>
  </si>
  <si>
    <t>2.1.4.</t>
  </si>
  <si>
    <t>Ликвидация воздушных пробок в системе центрального отопления (наладка системы - стояки)</t>
  </si>
  <si>
    <t>2.1.5.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</si>
  <si>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</si>
  <si>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</si>
  <si>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</si>
  <si>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</si>
  <si>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</si>
  <si>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</si>
  <si>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</si>
  <si>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</si>
  <si>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</si>
  <si>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2.2.4.</t>
  </si>
  <si>
    <t>Осмотр системы ЦО. Внутриквартирные устройства</t>
  </si>
  <si>
    <t>2.2.5</t>
  </si>
  <si>
    <t>Осмотр систем ЦО. Устройства в подвальных помещениях (7 мес. Отопительного сезона)</t>
  </si>
  <si>
    <t>7 раз в год</t>
  </si>
  <si>
    <t>2.3.</t>
  </si>
  <si>
    <t>Техническое обслуживание внутридомовых инженерных сетей и МОП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</si>
  <si>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</si>
  <si>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</si>
  <si>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</si>
  <si>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</si>
  <si>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</si>
  <si>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>Проверка и прочистка дымоходов и вентканалов</t>
  </si>
  <si>
    <t>3 раза в год</t>
  </si>
  <si>
    <t>2.3.4.</t>
  </si>
  <si>
    <t>Дератизация, дезинсекция подвалов</t>
  </si>
  <si>
    <t>2.3.5.</t>
  </si>
  <si>
    <t>Аварийное обслуживание</t>
  </si>
  <si>
    <t>Постоянно</t>
  </si>
  <si>
    <t>2.3.6.</t>
  </si>
  <si>
    <t>Очистка тех. этажей от мусора со сбором его в тару и отноской в установленное место</t>
  </si>
  <si>
    <t>2.3.7</t>
  </si>
  <si>
    <t>Очистка кровли от мусора и грязи</t>
  </si>
  <si>
    <t>2.3.8.</t>
  </si>
  <si>
    <t>Удаление с крыш снега и наледи</t>
  </si>
  <si>
    <t>2.3.9.</t>
  </si>
  <si>
    <t>Проверка заземления оболочки электрокабеля, замеры сопротивления изоляции проводов</t>
  </si>
  <si>
    <t>1 раз в 3 года</t>
  </si>
  <si>
    <t>2.3.10.</t>
  </si>
  <si>
    <t>Техобслуживание вводных и внутренних газопроводов</t>
  </si>
  <si>
    <t>2.3.11.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</si>
  <si>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</si>
  <si>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</si>
  <si>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</si>
  <si>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</si>
  <si>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</si>
  <si>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</si>
  <si>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</si>
  <si>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</si>
  <si>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</si>
  <si>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</si>
  <si>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</si>
  <si>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</si>
  <si>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</si>
  <si>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</si>
  <si>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</si>
  <si>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</si>
  <si>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</si>
  <si>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</si>
  <si>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</si>
  <si>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</si>
  <si>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</si>
  <si>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</si>
  <si>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</si>
  <si>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</si>
  <si>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t>4.</t>
  </si>
  <si>
    <t>Электроэнергия на ОДН</t>
  </si>
  <si>
    <t>Итого с учетом электроэнергии</t>
  </si>
  <si>
    <r>
      <rPr>
        <b/>
        <sz val="10"/>
        <rFont val="Arial Cyr"/>
        <charset val="204"/>
      </rPr>
      <t>ПЕРЕЧЕНЬ</t>
    </r>
    <r>
      <rPr>
        <sz val="10"/>
        <rFont val="Arial Cyr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Гайдара 18</t>
    </r>
  </si>
  <si>
    <r>
      <t>Стоимость на 1 м</t>
    </r>
    <r>
      <rPr>
        <b/>
        <vertAlign val="superscript"/>
        <sz val="9"/>
        <color indexed="8"/>
        <rFont val="Arial"/>
        <family val="2"/>
        <charset val="204"/>
      </rPr>
      <t xml:space="preserve">2 </t>
    </r>
    <r>
      <rPr>
        <b/>
        <sz val="9"/>
        <color indexed="8"/>
        <rFont val="Arial"/>
        <family val="2"/>
        <charset val="204"/>
      </rPr>
      <t>общей площади (рублей в месяц)</t>
    </r>
  </si>
  <si>
    <t>Тариф с 01.09.2022 г, рост на 2,17%</t>
  </si>
  <si>
    <t>Тариф с 01.09.2023 г, рост на 12,8%</t>
  </si>
  <si>
    <t>Тариф с 01.09.2024 г, рост на 7%</t>
  </si>
  <si>
    <t>Годовая плата (рублей)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</si>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</sst>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name val="Arial Cyr"/>
      <family val="2"/>
      <charset val="204"/>
    </font>
    <font>
      <b/>
      <sz val="9"/>
      <name val="Times New Roman CYR"/>
      <family val="1"/>
      <charset val="1"/>
    </font>
    <font>
      <b/>
      <vertAlign val="superscript"/>
      <sz val="9"/>
      <name val="Arial Cyr"/>
      <family val="2"/>
      <charset val="204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9"/>
      <color theme="1"/>
      <name val="Times New Roman"/>
      <family val="1"/>
      <charset val="204"/>
    </font>
    <font>
      <b/>
      <vertAlign val="superscript"/>
      <sz val="9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0" fillId="0" borderId="0" xfId="0" applyFont="1"/>
    <xf numFmtId="49" fontId="4" fillId="0" borderId="2" xfId="0" applyNumberFormat="1" applyFont="1" applyBorder="1" applyAlignment="1">
      <alignment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49" fontId="4" fillId="0" borderId="5" xfId="0" applyNumberFormat="1" applyFont="1" applyBorder="1" applyAlignment="1">
      <alignment horizontal="center" vertical="center" wrapText="1"/>
    </xf>
    <xf numFmtId="0" fontId="6" fillId="0" borderId="0" xfId="0" applyFont="1"/>
    <xf numFmtId="49" fontId="4" fillId="0" borderId="6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0" fontId="0" fillId="0" borderId="2" xfId="0" applyFont="1" applyBorder="1"/>
    <xf numFmtId="2" fontId="3" fillId="0" borderId="0" xfId="0" applyNumberFormat="1" applyFont="1" applyFill="1" applyBorder="1" applyAlignment="1">
      <alignment horizontal="center" vertical="center" wrapText="1"/>
    </xf>
    <xf numFmtId="2" fontId="14" fillId="2" borderId="12" xfId="0" applyNumberFormat="1" applyFont="1" applyFill="1" applyBorder="1" applyAlignment="1">
      <alignment horizontal="right" vertical="center" wrapText="1"/>
    </xf>
    <xf numFmtId="0" fontId="11" fillId="0" borderId="7" xfId="0" applyFont="1" applyBorder="1" applyAlignment="1">
      <alignment horizontal="center" vertical="center" wrapText="1"/>
    </xf>
    <xf numFmtId="2" fontId="14" fillId="2" borderId="13" xfId="0" applyNumberFormat="1" applyFont="1" applyFill="1" applyBorder="1" applyAlignment="1">
      <alignment horizontal="center" vertical="center" wrapText="1"/>
    </xf>
    <xf numFmtId="0" fontId="8" fillId="0" borderId="14" xfId="0" applyFont="1" applyBorder="1"/>
    <xf numFmtId="2" fontId="7" fillId="0" borderId="14" xfId="0" applyNumberFormat="1" applyFont="1" applyBorder="1" applyAlignment="1">
      <alignment vertical="center"/>
    </xf>
    <xf numFmtId="0" fontId="0" fillId="0" borderId="14" xfId="0" applyBorder="1"/>
    <xf numFmtId="0" fontId="0" fillId="0" borderId="14" xfId="0" applyFont="1" applyBorder="1"/>
    <xf numFmtId="2" fontId="8" fillId="0" borderId="14" xfId="0" applyNumberFormat="1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 wrapText="1"/>
    </xf>
    <xf numFmtId="2" fontId="4" fillId="0" borderId="17" xfId="0" applyNumberFormat="1" applyFont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center"/>
    </xf>
    <xf numFmtId="0" fontId="8" fillId="0" borderId="19" xfId="0" applyFont="1" applyBorder="1"/>
    <xf numFmtId="0" fontId="1" fillId="0" borderId="1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2" fontId="4" fillId="0" borderId="22" xfId="0" applyNumberFormat="1" applyFont="1" applyBorder="1" applyAlignment="1">
      <alignment horizontal="center" vertical="center" wrapText="1"/>
    </xf>
    <xf numFmtId="2" fontId="3" fillId="0" borderId="23" xfId="0" applyNumberFormat="1" applyFont="1" applyBorder="1" applyAlignment="1">
      <alignment horizontal="center" vertical="center" wrapText="1"/>
    </xf>
    <xf numFmtId="2" fontId="7" fillId="0" borderId="24" xfId="0" applyNumberFormat="1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 wrapText="1"/>
    </xf>
    <xf numFmtId="2" fontId="4" fillId="0" borderId="27" xfId="0" applyNumberFormat="1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2" fontId="7" fillId="0" borderId="16" xfId="0" applyNumberFormat="1" applyFont="1" applyBorder="1" applyAlignment="1">
      <alignment vertical="center"/>
    </xf>
    <xf numFmtId="0" fontId="6" fillId="0" borderId="13" xfId="0" applyFont="1" applyBorder="1"/>
    <xf numFmtId="0" fontId="3" fillId="0" borderId="28" xfId="0" applyFont="1" applyBorder="1" applyAlignment="1">
      <alignment horizontal="left" vertical="center"/>
    </xf>
    <xf numFmtId="2" fontId="3" fillId="0" borderId="12" xfId="0" applyNumberFormat="1" applyFont="1" applyBorder="1" applyAlignment="1">
      <alignment horizontal="center" vertical="center" wrapText="1"/>
    </xf>
    <xf numFmtId="2" fontId="3" fillId="0" borderId="29" xfId="0" applyNumberFormat="1" applyFont="1" applyBorder="1" applyAlignment="1">
      <alignment horizontal="center" vertical="center" wrapText="1"/>
    </xf>
    <xf numFmtId="0" fontId="0" fillId="0" borderId="19" xfId="0" applyBorder="1"/>
    <xf numFmtId="4" fontId="15" fillId="0" borderId="12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2" fontId="7" fillId="0" borderId="9" xfId="0" applyNumberFormat="1" applyFont="1" applyBorder="1" applyAlignment="1">
      <alignment vertical="center"/>
    </xf>
    <xf numFmtId="0" fontId="0" fillId="0" borderId="9" xfId="0" applyBorder="1"/>
    <xf numFmtId="0" fontId="0" fillId="0" borderId="9" xfId="0" applyFont="1" applyBorder="1"/>
    <xf numFmtId="2" fontId="8" fillId="0" borderId="9" xfId="0" applyNumberFormat="1" applyFont="1" applyBorder="1" applyAlignment="1">
      <alignment vertical="center"/>
    </xf>
    <xf numFmtId="2" fontId="14" fillId="2" borderId="13" xfId="0" applyNumberFormat="1" applyFont="1" applyFill="1" applyBorder="1" applyAlignment="1">
      <alignment horizontal="right" vertical="center" wrapText="1"/>
    </xf>
    <xf numFmtId="4" fontId="16" fillId="2" borderId="12" xfId="0" applyNumberFormat="1" applyFont="1" applyFill="1" applyBorder="1" applyAlignment="1">
      <alignment vertical="center"/>
    </xf>
    <xf numFmtId="4" fontId="15" fillId="0" borderId="13" xfId="0" applyNumberFormat="1" applyFont="1" applyBorder="1" applyAlignment="1">
      <alignment horizontal="center" vertical="center" wrapText="1"/>
    </xf>
    <xf numFmtId="0" fontId="0" fillId="0" borderId="31" xfId="0" applyBorder="1"/>
    <xf numFmtId="4" fontId="16" fillId="0" borderId="14" xfId="0" applyNumberFormat="1" applyFont="1" applyBorder="1" applyAlignment="1">
      <alignment vertical="center"/>
    </xf>
    <xf numFmtId="4" fontId="17" fillId="0" borderId="14" xfId="0" applyNumberFormat="1" applyFont="1" applyBorder="1" applyAlignment="1">
      <alignment vertical="center"/>
    </xf>
    <xf numFmtId="4" fontId="17" fillId="0" borderId="24" xfId="0" applyNumberFormat="1" applyFont="1" applyBorder="1" applyAlignment="1">
      <alignment vertical="center"/>
    </xf>
    <xf numFmtId="2" fontId="0" fillId="0" borderId="0" xfId="0" applyNumberFormat="1"/>
    <xf numFmtId="0" fontId="1" fillId="0" borderId="32" xfId="0" applyFont="1" applyBorder="1" applyAlignment="1">
      <alignment horizontal="center" vertical="center" wrapText="1"/>
    </xf>
    <xf numFmtId="4" fontId="16" fillId="0" borderId="9" xfId="0" applyNumberFormat="1" applyFont="1" applyBorder="1" applyAlignment="1">
      <alignment vertical="center"/>
    </xf>
    <xf numFmtId="4" fontId="17" fillId="0" borderId="9" xfId="0" applyNumberFormat="1" applyFont="1" applyBorder="1" applyAlignment="1">
      <alignment vertical="center"/>
    </xf>
    <xf numFmtId="4" fontId="15" fillId="0" borderId="33" xfId="0" applyNumberFormat="1" applyFont="1" applyBorder="1" applyAlignment="1">
      <alignment horizontal="center" vertical="center" wrapText="1"/>
    </xf>
    <xf numFmtId="0" fontId="0" fillId="0" borderId="2" xfId="0" applyBorder="1"/>
    <xf numFmtId="2" fontId="0" fillId="0" borderId="2" xfId="0" applyNumberFormat="1" applyBorder="1"/>
    <xf numFmtId="0" fontId="10" fillId="0" borderId="26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windowProtection="1" tabSelected="1" zoomScale="131" zoomScaleNormal="131" workbookViewId="0">
      <pane xSplit="2" ySplit="4" topLeftCell="C51" activePane="bottomRight" state="frozen"/>
      <selection pane="topRight" activeCell="C1" sqref="C1"/>
      <selection pane="bottomLeft" activeCell="A40" sqref="A40"/>
      <selection pane="bottomRight" activeCell="N65" sqref="N65"/>
    </sheetView>
  </sheetViews>
  <sheetFormatPr defaultRowHeight="13.2"/>
  <cols>
    <col min="1" max="1" width="7.33203125" style="1"/>
    <col min="2" max="2" width="56.109375" customWidth="1"/>
    <col min="3" max="3" width="16" customWidth="1"/>
    <col min="4" max="5" width="0" hidden="1" customWidth="1"/>
    <col min="6" max="6" width="10.33203125" hidden="1" customWidth="1"/>
    <col min="7" max="7" width="12.21875" hidden="1" customWidth="1"/>
    <col min="8" max="8" width="12.88671875" hidden="1" customWidth="1"/>
    <col min="9" max="9" width="0.109375" hidden="1" customWidth="1"/>
    <col min="10" max="11" width="11" hidden="1" customWidth="1"/>
    <col min="12" max="12" width="9.77734375" hidden="1" customWidth="1"/>
    <col min="13" max="13" width="0.109375" customWidth="1"/>
    <col min="14" max="14" width="9.77734375" customWidth="1"/>
    <col min="15" max="15" width="9.44140625" customWidth="1"/>
    <col min="16" max="250" width="8.44140625"/>
    <col min="251" max="251" width="4.6640625"/>
    <col min="252" max="252" width="20.33203125"/>
    <col min="253" max="253" width="15.44140625"/>
    <col min="254" max="254" width="9.88671875"/>
    <col min="255" max="506" width="8.44140625"/>
    <col min="507" max="507" width="4.6640625"/>
    <col min="508" max="508" width="20.33203125"/>
    <col min="509" max="509" width="15.44140625"/>
    <col min="510" max="510" width="9.88671875"/>
    <col min="511" max="762" width="8.44140625"/>
    <col min="763" max="763" width="4.6640625"/>
    <col min="764" max="764" width="20.33203125"/>
    <col min="765" max="765" width="15.44140625"/>
    <col min="766" max="766" width="9.88671875"/>
    <col min="767" max="1018" width="8.44140625"/>
    <col min="1019" max="1019" width="4.6640625"/>
    <col min="1020" max="1020" width="20.33203125"/>
    <col min="1021" max="1021" width="15.44140625"/>
    <col min="1022" max="1022" width="9.88671875"/>
    <col min="1023" max="1024" width="8.44140625"/>
  </cols>
  <sheetData>
    <row r="1" spans="1:15" ht="50.4" customHeight="1" thickBot="1">
      <c r="A1" s="80" t="s">
        <v>133</v>
      </c>
      <c r="B1" s="80"/>
      <c r="C1" s="80"/>
      <c r="D1" s="80"/>
      <c r="E1" s="80"/>
      <c r="F1" s="80"/>
      <c r="G1" s="80"/>
      <c r="H1" s="80"/>
      <c r="I1" s="80"/>
    </row>
    <row r="2" spans="1:15" ht="78.599999999999994" customHeight="1" thickBot="1">
      <c r="A2" s="41" t="s">
        <v>0</v>
      </c>
      <c r="B2" s="42" t="s">
        <v>1</v>
      </c>
      <c r="C2" s="42" t="s">
        <v>2</v>
      </c>
      <c r="D2" s="42" t="s">
        <v>3</v>
      </c>
      <c r="E2" s="42" t="s">
        <v>4</v>
      </c>
      <c r="F2" s="29" t="s">
        <v>134</v>
      </c>
      <c r="G2" s="61" t="s">
        <v>134</v>
      </c>
      <c r="H2" s="68" t="s">
        <v>135</v>
      </c>
      <c r="I2" s="60" t="s">
        <v>136</v>
      </c>
      <c r="J2" s="74" t="s">
        <v>138</v>
      </c>
      <c r="K2" s="60" t="s">
        <v>137</v>
      </c>
      <c r="L2" s="74" t="s">
        <v>138</v>
      </c>
      <c r="M2" s="77" t="s">
        <v>139</v>
      </c>
      <c r="N2" s="74" t="s">
        <v>138</v>
      </c>
      <c r="O2" s="77" t="s">
        <v>140</v>
      </c>
    </row>
    <row r="3" spans="1:15">
      <c r="A3" s="36"/>
      <c r="B3" s="37" t="s">
        <v>5</v>
      </c>
      <c r="C3" s="37">
        <v>323</v>
      </c>
      <c r="D3" s="38"/>
      <c r="E3" s="38"/>
      <c r="F3" s="39"/>
      <c r="G3" s="40"/>
      <c r="H3" s="69"/>
      <c r="I3" s="59"/>
      <c r="J3" s="59"/>
      <c r="K3" s="69"/>
      <c r="L3" s="78"/>
      <c r="M3" s="78"/>
      <c r="N3" s="78"/>
      <c r="O3" s="78"/>
    </row>
    <row r="4" spans="1:15" ht="12.75" customHeight="1">
      <c r="A4" s="81" t="s">
        <v>6</v>
      </c>
      <c r="B4" s="82"/>
      <c r="C4" s="82"/>
      <c r="D4" s="82"/>
      <c r="E4" s="82"/>
      <c r="F4" s="82"/>
      <c r="G4" s="31"/>
      <c r="H4" s="63"/>
      <c r="I4" s="33"/>
      <c r="J4" s="33"/>
      <c r="K4" s="63"/>
      <c r="L4" s="78"/>
      <c r="M4" s="78"/>
      <c r="N4" s="78"/>
      <c r="O4" s="78"/>
    </row>
    <row r="5" spans="1:15" ht="24" customHeight="1">
      <c r="A5" s="5" t="s">
        <v>7</v>
      </c>
      <c r="B5" s="83" t="s">
        <v>8</v>
      </c>
      <c r="C5" s="85"/>
      <c r="D5" s="6">
        <v>5.22</v>
      </c>
      <c r="E5" s="6">
        <v>5.56</v>
      </c>
      <c r="F5" s="25">
        <v>6</v>
      </c>
      <c r="G5" s="32">
        <f>F5*1.05</f>
        <v>6.3000000000000007</v>
      </c>
      <c r="H5" s="62">
        <f>G5*1.0217</f>
        <v>6.4367100000000015</v>
      </c>
      <c r="I5" s="70">
        <f>H5*1.128</f>
        <v>7.2606088800000013</v>
      </c>
      <c r="J5" s="70">
        <f>K5*$C$3*12</f>
        <v>30112.068420201605</v>
      </c>
      <c r="K5" s="75">
        <f>I5*1.07</f>
        <v>7.7688515016000022</v>
      </c>
      <c r="L5" s="79">
        <f>M5*C$3*12</f>
        <v>32868.479999999996</v>
      </c>
      <c r="M5" s="79">
        <v>8.48</v>
      </c>
      <c r="N5" s="78">
        <f>O5*C$3*12</f>
        <v>34728.960000000006</v>
      </c>
      <c r="O5" s="78">
        <v>8.9600000000000009</v>
      </c>
    </row>
    <row r="6" spans="1:15" ht="12.75" customHeight="1">
      <c r="A6" s="5" t="s">
        <v>9</v>
      </c>
      <c r="B6" s="23" t="s">
        <v>10</v>
      </c>
      <c r="C6" s="23"/>
      <c r="D6" s="23"/>
      <c r="E6" s="4"/>
      <c r="F6" s="25"/>
      <c r="G6" s="33"/>
      <c r="H6" s="63"/>
      <c r="I6" s="33"/>
      <c r="J6" s="33"/>
      <c r="K6" s="63"/>
      <c r="L6" s="78"/>
      <c r="M6" s="78"/>
      <c r="N6" s="78"/>
      <c r="O6" s="78"/>
    </row>
    <row r="7" spans="1:15" s="11" customFormat="1">
      <c r="A7" s="7" t="s">
        <v>11</v>
      </c>
      <c r="B7" s="8" t="s">
        <v>12</v>
      </c>
      <c r="C7" s="9" t="s">
        <v>13</v>
      </c>
      <c r="D7" s="10"/>
      <c r="E7" s="10"/>
      <c r="F7" s="25"/>
      <c r="G7" s="34"/>
      <c r="H7" s="64"/>
      <c r="I7" s="34"/>
      <c r="J7" s="34"/>
      <c r="K7" s="64"/>
      <c r="L7" s="26"/>
      <c r="M7" s="26"/>
      <c r="N7" s="78"/>
      <c r="O7" s="78"/>
    </row>
    <row r="8" spans="1:15" s="11" customFormat="1">
      <c r="A8" s="7" t="s">
        <v>14</v>
      </c>
      <c r="B8" s="8" t="s">
        <v>15</v>
      </c>
      <c r="C8" s="9" t="s">
        <v>16</v>
      </c>
      <c r="D8" s="10"/>
      <c r="E8" s="10"/>
      <c r="F8" s="25"/>
      <c r="G8" s="34"/>
      <c r="H8" s="64"/>
      <c r="I8" s="34"/>
      <c r="J8" s="34"/>
      <c r="K8" s="64"/>
      <c r="L8" s="26"/>
      <c r="M8" s="26"/>
      <c r="N8" s="78"/>
      <c r="O8" s="78"/>
    </row>
    <row r="9" spans="1:15" ht="12.75" customHeight="1">
      <c r="A9" s="5" t="s">
        <v>17</v>
      </c>
      <c r="B9" s="23" t="s">
        <v>18</v>
      </c>
      <c r="C9" s="23"/>
      <c r="D9" s="23"/>
      <c r="E9" s="4"/>
      <c r="F9" s="25"/>
      <c r="G9" s="34"/>
      <c r="H9" s="63"/>
      <c r="I9" s="33"/>
      <c r="J9" s="33"/>
      <c r="K9" s="63"/>
      <c r="L9" s="78"/>
      <c r="M9" s="78"/>
      <c r="N9" s="78"/>
      <c r="O9" s="78"/>
    </row>
    <row r="10" spans="1:15" s="11" customFormat="1">
      <c r="A10" s="7" t="s">
        <v>19</v>
      </c>
      <c r="B10" s="8" t="s">
        <v>20</v>
      </c>
      <c r="C10" s="9" t="s">
        <v>21</v>
      </c>
      <c r="D10" s="10"/>
      <c r="E10" s="10"/>
      <c r="F10" s="25"/>
      <c r="G10" s="34"/>
      <c r="H10" s="64"/>
      <c r="I10" s="34"/>
      <c r="J10" s="34"/>
      <c r="K10" s="64"/>
      <c r="L10" s="26"/>
      <c r="M10" s="26"/>
      <c r="N10" s="78"/>
      <c r="O10" s="78"/>
    </row>
    <row r="11" spans="1:15" s="11" customFormat="1" ht="22.8">
      <c r="A11" s="7" t="s">
        <v>22</v>
      </c>
      <c r="B11" s="8" t="s">
        <v>23</v>
      </c>
      <c r="C11" s="9" t="s">
        <v>24</v>
      </c>
      <c r="D11" s="10"/>
      <c r="E11" s="10"/>
      <c r="F11" s="25"/>
      <c r="G11" s="34"/>
      <c r="H11" s="64"/>
      <c r="I11" s="34"/>
      <c r="J11" s="34"/>
      <c r="K11" s="64"/>
      <c r="L11" s="26"/>
      <c r="M11" s="26"/>
      <c r="N11" s="78"/>
      <c r="O11" s="78"/>
    </row>
    <row r="12" spans="1:15" s="11" customFormat="1" ht="22.8">
      <c r="A12" s="7" t="s">
        <v>25</v>
      </c>
      <c r="B12" s="8" t="s">
        <v>26</v>
      </c>
      <c r="C12" s="9" t="s">
        <v>24</v>
      </c>
      <c r="D12" s="10"/>
      <c r="E12" s="10"/>
      <c r="F12" s="25"/>
      <c r="G12" s="34"/>
      <c r="H12" s="64"/>
      <c r="I12" s="34"/>
      <c r="J12" s="34"/>
      <c r="K12" s="64"/>
      <c r="L12" s="26"/>
      <c r="M12" s="26"/>
      <c r="N12" s="78"/>
      <c r="O12" s="78"/>
    </row>
    <row r="13" spans="1:15" s="11" customFormat="1" ht="22.8">
      <c r="A13" s="7" t="s">
        <v>27</v>
      </c>
      <c r="B13" s="8" t="s">
        <v>28</v>
      </c>
      <c r="C13" s="9" t="s">
        <v>24</v>
      </c>
      <c r="D13" s="10"/>
      <c r="E13" s="10"/>
      <c r="F13" s="25"/>
      <c r="G13" s="34"/>
      <c r="H13" s="64"/>
      <c r="I13" s="34"/>
      <c r="J13" s="34"/>
      <c r="K13" s="64"/>
      <c r="L13" s="26"/>
      <c r="M13" s="26"/>
      <c r="N13" s="78"/>
      <c r="O13" s="78"/>
    </row>
    <row r="14" spans="1:15" s="11" customFormat="1" ht="22.8">
      <c r="A14" s="7" t="s">
        <v>29</v>
      </c>
      <c r="B14" s="8" t="s">
        <v>30</v>
      </c>
      <c r="C14" s="9" t="s">
        <v>24</v>
      </c>
      <c r="D14" s="10"/>
      <c r="E14" s="10"/>
      <c r="F14" s="25"/>
      <c r="G14" s="34"/>
      <c r="H14" s="64"/>
      <c r="I14" s="34"/>
      <c r="J14" s="34"/>
      <c r="K14" s="64"/>
      <c r="L14" s="26"/>
      <c r="M14" s="26"/>
      <c r="N14" s="78"/>
      <c r="O14" s="78"/>
    </row>
    <row r="15" spans="1:15" s="11" customFormat="1" ht="22.8">
      <c r="A15" s="7" t="s">
        <v>31</v>
      </c>
      <c r="B15" s="8" t="s">
        <v>32</v>
      </c>
      <c r="C15" s="9" t="s">
        <v>24</v>
      </c>
      <c r="D15" s="10"/>
      <c r="E15" s="10"/>
      <c r="F15" s="25"/>
      <c r="G15" s="34"/>
      <c r="H15" s="64"/>
      <c r="I15" s="34"/>
      <c r="J15" s="34"/>
      <c r="K15" s="64"/>
      <c r="L15" s="26"/>
      <c r="M15" s="26"/>
      <c r="N15" s="78"/>
      <c r="O15" s="78"/>
    </row>
    <row r="16" spans="1:15" ht="12.75" customHeight="1">
      <c r="A16" s="5" t="s">
        <v>33</v>
      </c>
      <c r="B16" s="23" t="s">
        <v>34</v>
      </c>
      <c r="C16" s="23"/>
      <c r="D16" s="23"/>
      <c r="E16" s="4"/>
      <c r="F16" s="25"/>
      <c r="G16" s="34"/>
      <c r="H16" s="63"/>
      <c r="I16" s="33"/>
      <c r="J16" s="33"/>
      <c r="K16" s="63"/>
      <c r="L16" s="78"/>
      <c r="M16" s="78"/>
      <c r="N16" s="78"/>
      <c r="O16" s="78"/>
    </row>
    <row r="17" spans="1:15" s="11" customFormat="1">
      <c r="A17" s="7" t="s">
        <v>35</v>
      </c>
      <c r="B17" s="8" t="s">
        <v>36</v>
      </c>
      <c r="C17" s="9" t="s">
        <v>37</v>
      </c>
      <c r="D17" s="10"/>
      <c r="E17" s="10"/>
      <c r="F17" s="25"/>
      <c r="G17" s="34"/>
      <c r="H17" s="64"/>
      <c r="I17" s="34"/>
      <c r="J17" s="34"/>
      <c r="K17" s="64"/>
      <c r="L17" s="26"/>
      <c r="M17" s="26"/>
      <c r="N17" s="78"/>
      <c r="O17" s="78"/>
    </row>
    <row r="18" spans="1:15" s="11" customFormat="1">
      <c r="A18" s="7" t="s">
        <v>38</v>
      </c>
      <c r="B18" s="8" t="s">
        <v>39</v>
      </c>
      <c r="C18" s="9" t="s">
        <v>37</v>
      </c>
      <c r="D18" s="10"/>
      <c r="E18" s="10"/>
      <c r="F18" s="25"/>
      <c r="G18" s="34"/>
      <c r="H18" s="64"/>
      <c r="I18" s="34"/>
      <c r="J18" s="34"/>
      <c r="K18" s="64"/>
      <c r="L18" s="26"/>
      <c r="M18" s="26"/>
      <c r="N18" s="78"/>
      <c r="O18" s="78"/>
    </row>
    <row r="19" spans="1:15" s="11" customFormat="1" ht="22.8">
      <c r="A19" s="7" t="s">
        <v>40</v>
      </c>
      <c r="B19" s="8" t="s">
        <v>41</v>
      </c>
      <c r="C19" s="9" t="s">
        <v>24</v>
      </c>
      <c r="D19" s="10"/>
      <c r="E19" s="10"/>
      <c r="F19" s="25"/>
      <c r="G19" s="34"/>
      <c r="H19" s="64"/>
      <c r="I19" s="34"/>
      <c r="J19" s="34"/>
      <c r="K19" s="64"/>
      <c r="L19" s="26"/>
      <c r="M19" s="26"/>
      <c r="N19" s="78"/>
      <c r="O19" s="78"/>
    </row>
    <row r="20" spans="1:15" s="11" customFormat="1" ht="22.8">
      <c r="A20" s="7" t="s">
        <v>42</v>
      </c>
      <c r="B20" s="8" t="s">
        <v>43</v>
      </c>
      <c r="C20" s="9" t="s">
        <v>24</v>
      </c>
      <c r="D20" s="10"/>
      <c r="E20" s="10"/>
      <c r="F20" s="25"/>
      <c r="G20" s="34"/>
      <c r="H20" s="64"/>
      <c r="I20" s="34"/>
      <c r="J20" s="34"/>
      <c r="K20" s="64"/>
      <c r="L20" s="26"/>
      <c r="M20" s="26"/>
      <c r="N20" s="78"/>
      <c r="O20" s="78"/>
    </row>
    <row r="21" spans="1:15" s="11" customFormat="1" ht="22.8">
      <c r="A21" s="7" t="s">
        <v>44</v>
      </c>
      <c r="B21" s="8" t="s">
        <v>45</v>
      </c>
      <c r="C21" s="9" t="s">
        <v>24</v>
      </c>
      <c r="D21" s="10"/>
      <c r="E21" s="10"/>
      <c r="F21" s="25"/>
      <c r="G21" s="34"/>
      <c r="H21" s="64"/>
      <c r="I21" s="34"/>
      <c r="J21" s="34"/>
      <c r="K21" s="64"/>
      <c r="L21" s="26"/>
      <c r="M21" s="26"/>
      <c r="N21" s="78"/>
      <c r="O21" s="78"/>
    </row>
    <row r="22" spans="1:15" s="11" customFormat="1" ht="22.8">
      <c r="A22" s="7" t="s">
        <v>46</v>
      </c>
      <c r="B22" s="8" t="s">
        <v>47</v>
      </c>
      <c r="C22" s="9" t="s">
        <v>24</v>
      </c>
      <c r="D22" s="10"/>
      <c r="E22" s="10"/>
      <c r="F22" s="25"/>
      <c r="G22" s="34"/>
      <c r="H22" s="64"/>
      <c r="I22" s="34"/>
      <c r="J22" s="34"/>
      <c r="K22" s="64"/>
      <c r="L22" s="26"/>
      <c r="M22" s="26"/>
      <c r="N22" s="78"/>
      <c r="O22" s="78"/>
    </row>
    <row r="23" spans="1:15" s="11" customFormat="1" ht="22.8">
      <c r="A23" s="7" t="s">
        <v>48</v>
      </c>
      <c r="B23" s="8" t="s">
        <v>49</v>
      </c>
      <c r="C23" s="9" t="s">
        <v>24</v>
      </c>
      <c r="D23" s="10"/>
      <c r="E23" s="10"/>
      <c r="F23" s="25"/>
      <c r="G23" s="34"/>
      <c r="H23" s="64"/>
      <c r="I23" s="34"/>
      <c r="J23" s="34"/>
      <c r="K23" s="64"/>
      <c r="L23" s="26"/>
      <c r="M23" s="26"/>
      <c r="N23" s="78"/>
      <c r="O23" s="78"/>
    </row>
    <row r="24" spans="1:15" s="11" customFormat="1">
      <c r="A24" s="7" t="s">
        <v>50</v>
      </c>
      <c r="B24" s="8" t="s">
        <v>51</v>
      </c>
      <c r="C24" s="9" t="s">
        <v>21</v>
      </c>
      <c r="D24" s="10"/>
      <c r="E24" s="10"/>
      <c r="F24" s="25"/>
      <c r="G24" s="34"/>
      <c r="H24" s="64"/>
      <c r="I24" s="34"/>
      <c r="J24" s="34"/>
      <c r="K24" s="64"/>
      <c r="L24" s="26"/>
      <c r="M24" s="26"/>
      <c r="N24" s="78"/>
      <c r="O24" s="78"/>
    </row>
    <row r="25" spans="1:15" s="11" customFormat="1">
      <c r="A25" s="7" t="s">
        <v>52</v>
      </c>
      <c r="B25" s="8" t="s">
        <v>53</v>
      </c>
      <c r="C25" s="9" t="s">
        <v>37</v>
      </c>
      <c r="D25" s="10"/>
      <c r="E25" s="10"/>
      <c r="F25" s="25"/>
      <c r="G25" s="34"/>
      <c r="H25" s="64"/>
      <c r="I25" s="34"/>
      <c r="J25" s="34"/>
      <c r="K25" s="64"/>
      <c r="L25" s="26"/>
      <c r="M25" s="26"/>
      <c r="N25" s="78"/>
      <c r="O25" s="78"/>
    </row>
    <row r="26" spans="1:15" ht="19.2" customHeight="1">
      <c r="A26" s="81" t="s">
        <v>54</v>
      </c>
      <c r="B26" s="82"/>
      <c r="C26" s="82"/>
      <c r="D26" s="82"/>
      <c r="E26" s="82"/>
      <c r="F26" s="82"/>
      <c r="G26" s="84"/>
      <c r="H26" s="63"/>
      <c r="I26" s="33"/>
      <c r="J26" s="33"/>
      <c r="K26" s="63"/>
      <c r="L26" s="78"/>
      <c r="M26" s="78"/>
      <c r="N26" s="78"/>
      <c r="O26" s="78"/>
    </row>
    <row r="27" spans="1:15" ht="24" customHeight="1">
      <c r="A27" s="5" t="s">
        <v>55</v>
      </c>
      <c r="B27" s="83" t="s">
        <v>56</v>
      </c>
      <c r="C27" s="85"/>
      <c r="D27" s="6">
        <v>3.24</v>
      </c>
      <c r="E27" s="6">
        <v>3.45</v>
      </c>
      <c r="F27" s="25">
        <f>F29+F30+F31+F32+F34+F36+F39+F40+F41+F42+F43+F44+F45+F46+F47+F48+F49+F51+F52</f>
        <v>3.7268474399999998</v>
      </c>
      <c r="G27" s="32">
        <f>F27*1.05</f>
        <v>3.9131898120000002</v>
      </c>
      <c r="H27" s="62">
        <f>G27*1.0217</f>
        <v>3.9981060309204004</v>
      </c>
      <c r="I27" s="70">
        <f>H27*1.128</f>
        <v>4.5098636028782115</v>
      </c>
      <c r="J27" s="70"/>
      <c r="K27" s="75">
        <f>I27*1.07</f>
        <v>4.8255540550796869</v>
      </c>
      <c r="L27" s="79">
        <v>20426.52</v>
      </c>
      <c r="M27" s="79">
        <f>K27*1.0911</f>
        <v>5.2651620294974464</v>
      </c>
      <c r="N27" s="78">
        <f t="shared" ref="N6:N61" si="0">O27*C$3*12</f>
        <v>21550.559999999998</v>
      </c>
      <c r="O27" s="78">
        <v>5.56</v>
      </c>
    </row>
    <row r="28" spans="1:15" ht="12.75" customHeight="1">
      <c r="A28" s="5" t="s">
        <v>57</v>
      </c>
      <c r="B28" s="23" t="s">
        <v>58</v>
      </c>
      <c r="C28" s="23"/>
      <c r="D28" s="23"/>
      <c r="E28" s="6"/>
      <c r="F28" s="25"/>
      <c r="G28" s="35"/>
      <c r="H28" s="63"/>
      <c r="I28" s="33"/>
      <c r="J28" s="33"/>
      <c r="K28" s="63"/>
      <c r="L28" s="79"/>
      <c r="M28" s="79"/>
      <c r="N28" s="78"/>
      <c r="O28" s="78"/>
    </row>
    <row r="29" spans="1:15" s="11" customFormat="1">
      <c r="A29" s="7" t="s">
        <v>59</v>
      </c>
      <c r="B29" s="12" t="s">
        <v>60</v>
      </c>
      <c r="C29" s="9" t="s">
        <v>37</v>
      </c>
      <c r="D29" s="13">
        <v>0.19</v>
      </c>
      <c r="E29" s="13">
        <v>0.2</v>
      </c>
      <c r="F29" s="25">
        <v>0.22</v>
      </c>
      <c r="G29" s="35">
        <f>F29*1.05</f>
        <v>0.23100000000000001</v>
      </c>
      <c r="H29" s="65">
        <f>G29*1.0217</f>
        <v>0.23601270000000002</v>
      </c>
      <c r="I29" s="71">
        <f>H29*1.128</f>
        <v>0.26622232559999998</v>
      </c>
      <c r="J29" s="70">
        <f t="shared" ref="J29:J32" si="1">K29*$C$3*12</f>
        <v>1104.1091754073918</v>
      </c>
      <c r="K29" s="75">
        <f t="shared" ref="K29:K32" si="2">I29*1.07</f>
        <v>0.28485788839199999</v>
      </c>
      <c r="L29" s="79">
        <f t="shared" ref="L29:L61" si="3">M29*C$3*12</f>
        <v>1201.56</v>
      </c>
      <c r="M29" s="79">
        <v>0.31</v>
      </c>
      <c r="N29" s="78">
        <f t="shared" si="0"/>
        <v>1279.08</v>
      </c>
      <c r="O29" s="78">
        <v>0.33</v>
      </c>
    </row>
    <row r="30" spans="1:15" s="11" customFormat="1" ht="22.8">
      <c r="A30" s="7" t="s">
        <v>61</v>
      </c>
      <c r="B30" s="12" t="s">
        <v>62</v>
      </c>
      <c r="C30" s="9" t="s">
        <v>37</v>
      </c>
      <c r="D30" s="13">
        <v>0.09</v>
      </c>
      <c r="E30" s="13">
        <v>0.1</v>
      </c>
      <c r="F30" s="25">
        <v>0.11</v>
      </c>
      <c r="G30" s="35">
        <f t="shared" ref="G30:G32" si="4">F30*1.05</f>
        <v>0.11550000000000001</v>
      </c>
      <c r="H30" s="65">
        <f t="shared" ref="H30:H60" si="5">G30*1.0217</f>
        <v>0.11800635000000001</v>
      </c>
      <c r="I30" s="71">
        <f t="shared" ref="I30:I61" si="6">H30*1.128</f>
        <v>0.13311116279999999</v>
      </c>
      <c r="J30" s="70">
        <f t="shared" si="1"/>
        <v>552.05458770369592</v>
      </c>
      <c r="K30" s="75">
        <f t="shared" si="2"/>
        <v>0.142428944196</v>
      </c>
      <c r="L30" s="79">
        <f t="shared" si="3"/>
        <v>620.16</v>
      </c>
      <c r="M30" s="79">
        <v>0.16</v>
      </c>
      <c r="N30" s="78">
        <f t="shared" si="0"/>
        <v>658.92000000000007</v>
      </c>
      <c r="O30" s="78">
        <v>0.17</v>
      </c>
    </row>
    <row r="31" spans="1:15" s="11" customFormat="1" ht="22.8">
      <c r="A31" s="7" t="s">
        <v>63</v>
      </c>
      <c r="B31" s="12" t="s">
        <v>64</v>
      </c>
      <c r="C31" s="9" t="s">
        <v>37</v>
      </c>
      <c r="D31" s="13">
        <v>0.05</v>
      </c>
      <c r="E31" s="13">
        <v>0.05</v>
      </c>
      <c r="F31" s="25">
        <v>5.3975600000000012E-2</v>
      </c>
      <c r="G31" s="35">
        <f t="shared" si="4"/>
        <v>5.6674380000000017E-2</v>
      </c>
      <c r="H31" s="65">
        <f t="shared" si="5"/>
        <v>5.7904214046000019E-2</v>
      </c>
      <c r="I31" s="71">
        <f t="shared" si="6"/>
        <v>6.531595344388802E-2</v>
      </c>
      <c r="J31" s="70">
        <f t="shared" si="1"/>
        <v>270.88616003690566</v>
      </c>
      <c r="K31" s="75">
        <f t="shared" si="2"/>
        <v>6.9888070184960183E-2</v>
      </c>
      <c r="L31" s="79">
        <f t="shared" si="3"/>
        <v>310.08</v>
      </c>
      <c r="M31" s="79">
        <v>0.08</v>
      </c>
      <c r="N31" s="78">
        <f t="shared" si="0"/>
        <v>310.08</v>
      </c>
      <c r="O31" s="78">
        <v>0.08</v>
      </c>
    </row>
    <row r="32" spans="1:15" s="11" customFormat="1" ht="22.8">
      <c r="A32" s="7" t="s">
        <v>65</v>
      </c>
      <c r="B32" s="12" t="s">
        <v>66</v>
      </c>
      <c r="C32" s="9" t="s">
        <v>37</v>
      </c>
      <c r="D32" s="13">
        <v>0.04</v>
      </c>
      <c r="E32" s="13">
        <v>0.04</v>
      </c>
      <c r="F32" s="25">
        <v>4.318048E-2</v>
      </c>
      <c r="G32" s="35">
        <f t="shared" si="4"/>
        <v>4.5339504000000003E-2</v>
      </c>
      <c r="H32" s="65">
        <f t="shared" si="5"/>
        <v>4.6323371236800005E-2</v>
      </c>
      <c r="I32" s="71">
        <f t="shared" si="6"/>
        <v>5.2252762755110399E-2</v>
      </c>
      <c r="J32" s="70">
        <f t="shared" si="1"/>
        <v>216.70892802952449</v>
      </c>
      <c r="K32" s="75">
        <f t="shared" si="2"/>
        <v>5.5910456147968128E-2</v>
      </c>
      <c r="L32" s="79">
        <f t="shared" si="3"/>
        <v>232.56</v>
      </c>
      <c r="M32" s="79">
        <v>0.06</v>
      </c>
      <c r="N32" s="78">
        <f t="shared" si="0"/>
        <v>232.56</v>
      </c>
      <c r="O32" s="78">
        <v>0.06</v>
      </c>
    </row>
    <row r="33" spans="1:15" ht="12.75" customHeight="1">
      <c r="A33" s="5" t="s">
        <v>67</v>
      </c>
      <c r="B33" s="23" t="s">
        <v>68</v>
      </c>
      <c r="C33" s="23"/>
      <c r="D33" s="23"/>
      <c r="E33" s="13"/>
      <c r="F33" s="25"/>
      <c r="G33" s="35"/>
      <c r="H33" s="65"/>
      <c r="I33" s="71"/>
      <c r="J33" s="71"/>
      <c r="K33" s="76"/>
      <c r="L33" s="79"/>
      <c r="M33" s="79"/>
      <c r="N33" s="78"/>
      <c r="O33" s="78"/>
    </row>
    <row r="34" spans="1:15" ht="22.8">
      <c r="A34" s="7" t="s">
        <v>69</v>
      </c>
      <c r="B34" s="8" t="s">
        <v>70</v>
      </c>
      <c r="C34" s="9" t="s">
        <v>71</v>
      </c>
      <c r="D34" s="13">
        <v>0.09</v>
      </c>
      <c r="E34" s="13">
        <v>0.1</v>
      </c>
      <c r="F34" s="25">
        <v>0.11</v>
      </c>
      <c r="G34" s="35">
        <f>F34*1.05</f>
        <v>0.11550000000000001</v>
      </c>
      <c r="H34" s="65">
        <f t="shared" si="5"/>
        <v>0.11800635000000001</v>
      </c>
      <c r="I34" s="71">
        <f t="shared" si="6"/>
        <v>0.13311116279999999</v>
      </c>
      <c r="J34" s="70">
        <f t="shared" ref="J34:J37" si="7">K34*$C$3*12</f>
        <v>552.05458770369592</v>
      </c>
      <c r="K34" s="75">
        <f t="shared" ref="K34:K37" si="8">I34*1.07</f>
        <v>0.142428944196</v>
      </c>
      <c r="L34" s="79">
        <f t="shared" si="3"/>
        <v>620.16</v>
      </c>
      <c r="M34" s="79">
        <v>0.16</v>
      </c>
      <c r="N34" s="78">
        <f t="shared" si="0"/>
        <v>658.92000000000007</v>
      </c>
      <c r="O34" s="78">
        <v>0.17</v>
      </c>
    </row>
    <row r="35" spans="1:15" s="11" customFormat="1" ht="22.8">
      <c r="A35" s="7" t="s">
        <v>72</v>
      </c>
      <c r="B35" s="8" t="s">
        <v>73</v>
      </c>
      <c r="C35" s="9" t="s">
        <v>74</v>
      </c>
      <c r="D35" s="13">
        <v>0</v>
      </c>
      <c r="E35" s="13">
        <v>0</v>
      </c>
      <c r="F35" s="25"/>
      <c r="G35" s="35"/>
      <c r="H35" s="65">
        <f t="shared" si="5"/>
        <v>0</v>
      </c>
      <c r="I35" s="71">
        <f t="shared" si="6"/>
        <v>0</v>
      </c>
      <c r="J35" s="70">
        <f t="shared" si="7"/>
        <v>0</v>
      </c>
      <c r="K35" s="75">
        <f t="shared" si="8"/>
        <v>0</v>
      </c>
      <c r="L35" s="79">
        <f t="shared" si="3"/>
        <v>0</v>
      </c>
      <c r="M35" s="79">
        <f t="shared" ref="M35:M42" si="9">K35*1.0911</f>
        <v>0</v>
      </c>
      <c r="N35" s="78">
        <f t="shared" si="0"/>
        <v>0</v>
      </c>
      <c r="O35" s="78">
        <f t="shared" ref="O6:O64" si="10">M35*1.0562</f>
        <v>0</v>
      </c>
    </row>
    <row r="36" spans="1:15" s="11" customFormat="1">
      <c r="A36" s="7" t="s">
        <v>75</v>
      </c>
      <c r="B36" s="8" t="s">
        <v>76</v>
      </c>
      <c r="C36" s="9" t="s">
        <v>37</v>
      </c>
      <c r="D36" s="13">
        <v>0.15</v>
      </c>
      <c r="E36" s="13">
        <v>0.16</v>
      </c>
      <c r="F36" s="25">
        <v>0.17</v>
      </c>
      <c r="G36" s="35">
        <f>F36*1.05</f>
        <v>0.17850000000000002</v>
      </c>
      <c r="H36" s="65">
        <f t="shared" si="5"/>
        <v>0.18237345000000002</v>
      </c>
      <c r="I36" s="71">
        <f t="shared" si="6"/>
        <v>0.20571725160000001</v>
      </c>
      <c r="J36" s="70">
        <f t="shared" si="7"/>
        <v>853.17527190571207</v>
      </c>
      <c r="K36" s="75">
        <f t="shared" si="8"/>
        <v>0.22011745921200002</v>
      </c>
      <c r="L36" s="79">
        <f t="shared" si="3"/>
        <v>930.24</v>
      </c>
      <c r="M36" s="79">
        <v>0.24</v>
      </c>
      <c r="N36" s="78">
        <f t="shared" si="0"/>
        <v>969</v>
      </c>
      <c r="O36" s="78">
        <v>0.25</v>
      </c>
    </row>
    <row r="37" spans="1:15" s="11" customFormat="1" ht="22.8">
      <c r="A37" s="7" t="s">
        <v>77</v>
      </c>
      <c r="B37" s="8" t="s">
        <v>78</v>
      </c>
      <c r="C37" s="9" t="s">
        <v>79</v>
      </c>
      <c r="D37" s="13">
        <v>0</v>
      </c>
      <c r="E37" s="13">
        <v>0</v>
      </c>
      <c r="F37" s="25"/>
      <c r="G37" s="35"/>
      <c r="H37" s="65">
        <f t="shared" si="5"/>
        <v>0</v>
      </c>
      <c r="I37" s="71">
        <f t="shared" si="6"/>
        <v>0</v>
      </c>
      <c r="J37" s="70">
        <f t="shared" si="7"/>
        <v>0</v>
      </c>
      <c r="K37" s="75">
        <f t="shared" si="8"/>
        <v>0</v>
      </c>
      <c r="L37" s="79">
        <f t="shared" si="3"/>
        <v>0</v>
      </c>
      <c r="M37" s="79">
        <f t="shared" si="9"/>
        <v>0</v>
      </c>
      <c r="N37" s="78">
        <f t="shared" si="0"/>
        <v>0</v>
      </c>
      <c r="O37" s="78">
        <f t="shared" si="10"/>
        <v>0</v>
      </c>
    </row>
    <row r="38" spans="1:15" ht="17.25" customHeight="1">
      <c r="A38" s="5" t="s">
        <v>80</v>
      </c>
      <c r="B38" s="83" t="s">
        <v>81</v>
      </c>
      <c r="C38" s="84"/>
      <c r="D38" s="23"/>
      <c r="E38" s="13"/>
      <c r="F38" s="25"/>
      <c r="G38" s="35"/>
      <c r="H38" s="65"/>
      <c r="I38" s="71"/>
      <c r="J38" s="71"/>
      <c r="K38" s="76"/>
      <c r="L38" s="79"/>
      <c r="M38" s="79"/>
      <c r="N38" s="78"/>
      <c r="O38" s="78"/>
    </row>
    <row r="39" spans="1:15">
      <c r="A39" s="7" t="s">
        <v>82</v>
      </c>
      <c r="B39" s="8" t="s">
        <v>83</v>
      </c>
      <c r="C39" s="9" t="s">
        <v>37</v>
      </c>
      <c r="D39" s="13">
        <v>0.26</v>
      </c>
      <c r="E39" s="13">
        <v>0.28000000000000003</v>
      </c>
      <c r="F39" s="25">
        <v>0.30226336000000004</v>
      </c>
      <c r="G39" s="35">
        <f>F39*1.05</f>
        <v>0.31737652800000005</v>
      </c>
      <c r="H39" s="65">
        <f t="shared" si="5"/>
        <v>0.32426359865760007</v>
      </c>
      <c r="I39" s="71">
        <f t="shared" si="6"/>
        <v>0.36576933928577282</v>
      </c>
      <c r="J39" s="70">
        <f t="shared" ref="J39:J49" si="11">K39*$C$3*12</f>
        <v>1516.9624962066714</v>
      </c>
      <c r="K39" s="75">
        <f t="shared" ref="K39:K49" si="12">I39*1.07</f>
        <v>0.39137319303577695</v>
      </c>
      <c r="L39" s="79">
        <f t="shared" si="3"/>
        <v>1666.6799999999998</v>
      </c>
      <c r="M39" s="79">
        <v>0.43</v>
      </c>
      <c r="N39" s="78">
        <f t="shared" si="0"/>
        <v>1744.1999999999998</v>
      </c>
      <c r="O39" s="78">
        <v>0.45</v>
      </c>
    </row>
    <row r="40" spans="1:15">
      <c r="A40" s="7" t="s">
        <v>84</v>
      </c>
      <c r="B40" s="14" t="s">
        <v>85</v>
      </c>
      <c r="C40" s="9" t="s">
        <v>37</v>
      </c>
      <c r="D40" s="13">
        <v>0.01</v>
      </c>
      <c r="E40" s="13">
        <v>0.01</v>
      </c>
      <c r="F40" s="25">
        <v>1.079512E-2</v>
      </c>
      <c r="G40" s="35">
        <f>F40*1.05</f>
        <v>1.1334876000000001E-2</v>
      </c>
      <c r="H40" s="65">
        <f t="shared" si="5"/>
        <v>1.1580842809200001E-2</v>
      </c>
      <c r="I40" s="71">
        <f t="shared" si="6"/>
        <v>1.30631906887776E-2</v>
      </c>
      <c r="J40" s="70">
        <f t="shared" si="11"/>
        <v>54.177232007381122</v>
      </c>
      <c r="K40" s="75">
        <f t="shared" si="12"/>
        <v>1.3977614036992032E-2</v>
      </c>
      <c r="L40" s="79">
        <f t="shared" si="3"/>
        <v>77.52</v>
      </c>
      <c r="M40" s="79">
        <v>0.02</v>
      </c>
      <c r="N40" s="78">
        <f t="shared" si="0"/>
        <v>77.52</v>
      </c>
      <c r="O40" s="78">
        <v>0.02</v>
      </c>
    </row>
    <row r="41" spans="1:15">
      <c r="A41" s="7" t="s">
        <v>86</v>
      </c>
      <c r="B41" s="8" t="s">
        <v>87</v>
      </c>
      <c r="C41" s="9" t="s">
        <v>88</v>
      </c>
      <c r="D41" s="13">
        <v>0.44</v>
      </c>
      <c r="E41" s="13">
        <v>0.47</v>
      </c>
      <c r="F41" s="25">
        <v>0.50737063999999998</v>
      </c>
      <c r="G41" s="35">
        <f t="shared" ref="G41:G49" si="13">F41*1.05</f>
        <v>0.53273917199999998</v>
      </c>
      <c r="H41" s="65">
        <f t="shared" si="5"/>
        <v>0.54429961203239996</v>
      </c>
      <c r="I41" s="71">
        <f t="shared" si="6"/>
        <v>0.61396996237254708</v>
      </c>
      <c r="J41" s="70">
        <f t="shared" si="11"/>
        <v>2546.3299043469124</v>
      </c>
      <c r="K41" s="75">
        <f t="shared" si="12"/>
        <v>0.65694785973862546</v>
      </c>
      <c r="L41" s="79">
        <f t="shared" si="3"/>
        <v>2790.7200000000003</v>
      </c>
      <c r="M41" s="79">
        <v>0.72</v>
      </c>
      <c r="N41" s="78">
        <f t="shared" si="0"/>
        <v>2945.7599999999998</v>
      </c>
      <c r="O41" s="78">
        <v>0.76</v>
      </c>
    </row>
    <row r="42" spans="1:15">
      <c r="A42" s="7" t="s">
        <v>89</v>
      </c>
      <c r="B42" s="3" t="s">
        <v>90</v>
      </c>
      <c r="C42" s="9" t="s">
        <v>37</v>
      </c>
      <c r="D42" s="13">
        <v>0</v>
      </c>
      <c r="E42" s="13">
        <v>0</v>
      </c>
      <c r="F42" s="25">
        <v>0</v>
      </c>
      <c r="G42" s="35">
        <f t="shared" si="13"/>
        <v>0</v>
      </c>
      <c r="H42" s="65">
        <f t="shared" si="5"/>
        <v>0</v>
      </c>
      <c r="I42" s="71">
        <f t="shared" si="6"/>
        <v>0</v>
      </c>
      <c r="J42" s="70">
        <f t="shared" si="11"/>
        <v>0</v>
      </c>
      <c r="K42" s="75">
        <f t="shared" si="12"/>
        <v>0</v>
      </c>
      <c r="L42" s="79">
        <f t="shared" si="3"/>
        <v>0</v>
      </c>
      <c r="M42" s="79">
        <f t="shared" si="9"/>
        <v>0</v>
      </c>
      <c r="N42" s="78">
        <f t="shared" si="0"/>
        <v>0</v>
      </c>
      <c r="O42" s="78">
        <f t="shared" si="10"/>
        <v>0</v>
      </c>
    </row>
    <row r="43" spans="1:15">
      <c r="A43" s="7" t="s">
        <v>91</v>
      </c>
      <c r="B43" s="3" t="s">
        <v>92</v>
      </c>
      <c r="C43" s="9" t="s">
        <v>93</v>
      </c>
      <c r="D43" s="13">
        <v>0.3</v>
      </c>
      <c r="E43" s="13">
        <v>0.32</v>
      </c>
      <c r="F43" s="25">
        <v>0.34544384</v>
      </c>
      <c r="G43" s="35">
        <f t="shared" si="13"/>
        <v>0.36271603200000002</v>
      </c>
      <c r="H43" s="65">
        <f t="shared" si="5"/>
        <v>0.37058696989440004</v>
      </c>
      <c r="I43" s="71">
        <f t="shared" si="6"/>
        <v>0.41802210204088319</v>
      </c>
      <c r="J43" s="70">
        <f t="shared" si="11"/>
        <v>1733.6714242361959</v>
      </c>
      <c r="K43" s="75">
        <f t="shared" si="12"/>
        <v>0.44728364918374502</v>
      </c>
      <c r="L43" s="79">
        <f t="shared" si="3"/>
        <v>1899.2400000000002</v>
      </c>
      <c r="M43" s="79">
        <v>0.49</v>
      </c>
      <c r="N43" s="78">
        <f t="shared" si="0"/>
        <v>2015.52</v>
      </c>
      <c r="O43" s="78">
        <v>0.52</v>
      </c>
    </row>
    <row r="44" spans="1:15" ht="22.8">
      <c r="A44" s="7" t="s">
        <v>94</v>
      </c>
      <c r="B44" s="3" t="s">
        <v>95</v>
      </c>
      <c r="C44" s="9" t="s">
        <v>37</v>
      </c>
      <c r="D44" s="13">
        <v>0.1</v>
      </c>
      <c r="E44" s="13">
        <v>0.11</v>
      </c>
      <c r="F44" s="25">
        <v>0.11874632</v>
      </c>
      <c r="G44" s="35">
        <f t="shared" si="13"/>
        <v>0.12468363600000001</v>
      </c>
      <c r="H44" s="65">
        <f t="shared" si="5"/>
        <v>0.12738927090120003</v>
      </c>
      <c r="I44" s="71">
        <f t="shared" si="6"/>
        <v>0.14369509757655363</v>
      </c>
      <c r="J44" s="70">
        <f t="shared" si="11"/>
        <v>595.94955208119245</v>
      </c>
      <c r="K44" s="75">
        <f t="shared" si="12"/>
        <v>0.15375375440691239</v>
      </c>
      <c r="L44" s="79">
        <f t="shared" si="3"/>
        <v>658.92000000000007</v>
      </c>
      <c r="M44" s="79">
        <v>0.17</v>
      </c>
      <c r="N44" s="78">
        <f t="shared" si="0"/>
        <v>697.68000000000006</v>
      </c>
      <c r="O44" s="78">
        <v>0.18</v>
      </c>
    </row>
    <row r="45" spans="1:15" s="11" customFormat="1">
      <c r="A45" s="7" t="s">
        <v>96</v>
      </c>
      <c r="B45" s="3" t="s">
        <v>97</v>
      </c>
      <c r="C45" s="9" t="s">
        <v>37</v>
      </c>
      <c r="D45" s="13">
        <v>0.15</v>
      </c>
      <c r="E45" s="13">
        <v>0.16</v>
      </c>
      <c r="F45" s="25">
        <v>0.17272192</v>
      </c>
      <c r="G45" s="35">
        <f t="shared" si="13"/>
        <v>0.18135801600000001</v>
      </c>
      <c r="H45" s="65">
        <f t="shared" si="5"/>
        <v>0.18529348494720002</v>
      </c>
      <c r="I45" s="71">
        <f t="shared" si="6"/>
        <v>0.2090110510204416</v>
      </c>
      <c r="J45" s="70">
        <f t="shared" si="11"/>
        <v>866.83571211809794</v>
      </c>
      <c r="K45" s="75">
        <f t="shared" si="12"/>
        <v>0.22364182459187251</v>
      </c>
      <c r="L45" s="79">
        <f t="shared" si="3"/>
        <v>930.24</v>
      </c>
      <c r="M45" s="79">
        <v>0.24</v>
      </c>
      <c r="N45" s="78">
        <f t="shared" si="0"/>
        <v>969</v>
      </c>
      <c r="O45" s="78">
        <v>0.25</v>
      </c>
    </row>
    <row r="46" spans="1:15" ht="22.8">
      <c r="A46" s="15" t="s">
        <v>98</v>
      </c>
      <c r="B46" s="3" t="s">
        <v>99</v>
      </c>
      <c r="C46" s="9" t="s">
        <v>24</v>
      </c>
      <c r="D46" s="13">
        <v>0.97</v>
      </c>
      <c r="E46" s="13">
        <v>1.03</v>
      </c>
      <c r="F46" s="25">
        <v>1.09816</v>
      </c>
      <c r="G46" s="35">
        <f t="shared" si="13"/>
        <v>1.153068</v>
      </c>
      <c r="H46" s="65">
        <f t="shared" si="5"/>
        <v>1.1780895756</v>
      </c>
      <c r="I46" s="71">
        <f t="shared" si="6"/>
        <v>1.3288850412767998</v>
      </c>
      <c r="J46" s="70">
        <f t="shared" si="11"/>
        <v>5511.3115093880979</v>
      </c>
      <c r="K46" s="75">
        <f t="shared" si="12"/>
        <v>1.4219069941661759</v>
      </c>
      <c r="L46" s="79">
        <f t="shared" si="3"/>
        <v>5969.04</v>
      </c>
      <c r="M46" s="79">
        <v>1.54</v>
      </c>
      <c r="N46" s="78">
        <f t="shared" si="0"/>
        <v>6317.88</v>
      </c>
      <c r="O46" s="78">
        <v>1.63</v>
      </c>
    </row>
    <row r="47" spans="1:15" ht="22.8">
      <c r="A47" s="7" t="s">
        <v>100</v>
      </c>
      <c r="B47" s="3" t="s">
        <v>101</v>
      </c>
      <c r="C47" s="9" t="s">
        <v>102</v>
      </c>
      <c r="D47" s="13">
        <v>0.11</v>
      </c>
      <c r="E47" s="13">
        <v>0.12</v>
      </c>
      <c r="F47" s="25">
        <v>0.12954144000000001</v>
      </c>
      <c r="G47" s="35">
        <f t="shared" si="13"/>
        <v>0.13601851200000001</v>
      </c>
      <c r="H47" s="65">
        <f t="shared" si="5"/>
        <v>0.13897011371040002</v>
      </c>
      <c r="I47" s="71">
        <f t="shared" si="6"/>
        <v>0.1567582882653312</v>
      </c>
      <c r="J47" s="70">
        <f t="shared" si="11"/>
        <v>650.12678408857334</v>
      </c>
      <c r="K47" s="75">
        <f t="shared" si="12"/>
        <v>0.16773136844390438</v>
      </c>
      <c r="L47" s="79">
        <f t="shared" si="3"/>
        <v>697.68000000000006</v>
      </c>
      <c r="M47" s="79">
        <v>0.18</v>
      </c>
      <c r="N47" s="78">
        <f t="shared" si="0"/>
        <v>736.43999999999994</v>
      </c>
      <c r="O47" s="78">
        <v>0.19</v>
      </c>
    </row>
    <row r="48" spans="1:15">
      <c r="A48" s="7" t="s">
        <v>103</v>
      </c>
      <c r="B48" s="3" t="s">
        <v>104</v>
      </c>
      <c r="C48" s="9" t="s">
        <v>102</v>
      </c>
      <c r="D48" s="13">
        <v>0.06</v>
      </c>
      <c r="E48" s="13">
        <v>0.06</v>
      </c>
      <c r="F48" s="25">
        <v>6.4770720000000004E-2</v>
      </c>
      <c r="G48" s="35">
        <f t="shared" si="13"/>
        <v>6.8009256000000004E-2</v>
      </c>
      <c r="H48" s="65">
        <f t="shared" si="5"/>
        <v>6.9485056855200011E-2</v>
      </c>
      <c r="I48" s="71">
        <f t="shared" si="6"/>
        <v>7.8379144132665599E-2</v>
      </c>
      <c r="J48" s="70">
        <f t="shared" si="11"/>
        <v>325.06339204428667</v>
      </c>
      <c r="K48" s="75">
        <f t="shared" si="12"/>
        <v>8.3865684221952189E-2</v>
      </c>
      <c r="L48" s="79">
        <f t="shared" si="3"/>
        <v>348.84000000000003</v>
      </c>
      <c r="M48" s="79">
        <v>0.09</v>
      </c>
      <c r="N48" s="78">
        <f t="shared" si="0"/>
        <v>348.84000000000003</v>
      </c>
      <c r="O48" s="78">
        <v>0.09</v>
      </c>
    </row>
    <row r="49" spans="1:15">
      <c r="A49" s="7" t="s">
        <v>105</v>
      </c>
      <c r="B49" s="3" t="s">
        <v>106</v>
      </c>
      <c r="C49" s="9" t="s">
        <v>93</v>
      </c>
      <c r="D49" s="13">
        <v>0.06</v>
      </c>
      <c r="E49" s="13">
        <v>0.06</v>
      </c>
      <c r="F49" s="25">
        <v>6.4770720000000004E-2</v>
      </c>
      <c r="G49" s="35">
        <f t="shared" si="13"/>
        <v>6.8009256000000004E-2</v>
      </c>
      <c r="H49" s="65">
        <f t="shared" si="5"/>
        <v>6.9485056855200011E-2</v>
      </c>
      <c r="I49" s="71">
        <f t="shared" si="6"/>
        <v>7.8379144132665599E-2</v>
      </c>
      <c r="J49" s="70">
        <f t="shared" si="11"/>
        <v>325.06339204428667</v>
      </c>
      <c r="K49" s="75">
        <f t="shared" si="12"/>
        <v>8.3865684221952189E-2</v>
      </c>
      <c r="L49" s="79">
        <f t="shared" si="3"/>
        <v>348.84000000000003</v>
      </c>
      <c r="M49" s="79">
        <v>0.09</v>
      </c>
      <c r="N49" s="78">
        <f t="shared" si="0"/>
        <v>348.84000000000003</v>
      </c>
      <c r="O49" s="78">
        <v>0.09</v>
      </c>
    </row>
    <row r="50" spans="1:15" s="16" customFormat="1" ht="12.75" customHeight="1">
      <c r="A50" s="5" t="s">
        <v>107</v>
      </c>
      <c r="B50" s="24" t="s">
        <v>108</v>
      </c>
      <c r="C50" s="24"/>
      <c r="D50" s="24"/>
      <c r="E50" s="13"/>
      <c r="F50" s="25"/>
      <c r="G50" s="35"/>
      <c r="H50" s="65"/>
      <c r="I50" s="71"/>
      <c r="J50" s="71"/>
      <c r="K50" s="76"/>
      <c r="L50" s="79"/>
      <c r="M50" s="79"/>
      <c r="N50" s="78"/>
      <c r="O50" s="78"/>
    </row>
    <row r="51" spans="1:15" s="11" customFormat="1" ht="45.6">
      <c r="A51" s="7" t="s">
        <v>109</v>
      </c>
      <c r="B51" s="3" t="s">
        <v>110</v>
      </c>
      <c r="C51" s="9" t="s">
        <v>111</v>
      </c>
      <c r="D51" s="13">
        <v>0.05</v>
      </c>
      <c r="E51" s="13">
        <v>0.05</v>
      </c>
      <c r="F51" s="25">
        <v>5.3975600000000012E-2</v>
      </c>
      <c r="G51" s="35">
        <f>F51*1.05</f>
        <v>5.6674380000000017E-2</v>
      </c>
      <c r="H51" s="65">
        <f t="shared" si="5"/>
        <v>5.7904214046000019E-2</v>
      </c>
      <c r="I51" s="71">
        <f t="shared" si="6"/>
        <v>6.531595344388802E-2</v>
      </c>
      <c r="J51" s="70">
        <f t="shared" ref="J51:J52" si="14">K51*$C$3*12</f>
        <v>270.88616003690566</v>
      </c>
      <c r="K51" s="75">
        <f t="shared" ref="K51:K52" si="15">I51*1.07</f>
        <v>6.9888070184960183E-2</v>
      </c>
      <c r="L51" s="79">
        <f t="shared" si="3"/>
        <v>310.08</v>
      </c>
      <c r="M51" s="79">
        <v>0.08</v>
      </c>
      <c r="N51" s="78">
        <f t="shared" si="0"/>
        <v>310.08</v>
      </c>
      <c r="O51" s="78">
        <v>0.08</v>
      </c>
    </row>
    <row r="52" spans="1:15" s="11" customFormat="1">
      <c r="A52" s="7" t="s">
        <v>112</v>
      </c>
      <c r="B52" s="3" t="s">
        <v>113</v>
      </c>
      <c r="C52" s="9" t="s">
        <v>37</v>
      </c>
      <c r="D52" s="13">
        <v>0.13</v>
      </c>
      <c r="E52" s="13">
        <v>0.14000000000000001</v>
      </c>
      <c r="F52" s="25">
        <v>0.15113168000000002</v>
      </c>
      <c r="G52" s="35">
        <f>F52*1.05</f>
        <v>0.15868826400000002</v>
      </c>
      <c r="H52" s="65">
        <f t="shared" si="5"/>
        <v>0.16213179932880004</v>
      </c>
      <c r="I52" s="71">
        <f t="shared" si="6"/>
        <v>0.18288466964288641</v>
      </c>
      <c r="J52" s="70">
        <f t="shared" si="14"/>
        <v>758.4812481033357</v>
      </c>
      <c r="K52" s="75">
        <f t="shared" si="15"/>
        <v>0.19568659651788847</v>
      </c>
      <c r="L52" s="79">
        <f t="shared" si="3"/>
        <v>813.96</v>
      </c>
      <c r="M52" s="79">
        <v>0.21</v>
      </c>
      <c r="N52" s="78">
        <f t="shared" si="0"/>
        <v>852.72</v>
      </c>
      <c r="O52" s="78">
        <v>0.22</v>
      </c>
    </row>
    <row r="53" spans="1:15" ht="18.75" customHeight="1">
      <c r="A53" s="81" t="s">
        <v>114</v>
      </c>
      <c r="B53" s="82"/>
      <c r="C53" s="82"/>
      <c r="D53" s="82"/>
      <c r="E53" s="82"/>
      <c r="F53" s="82"/>
      <c r="G53" s="35"/>
      <c r="H53" s="65"/>
      <c r="I53" s="71"/>
      <c r="J53" s="71"/>
      <c r="K53" s="76"/>
      <c r="L53" s="79"/>
      <c r="M53" s="79"/>
      <c r="N53" s="78"/>
      <c r="O53" s="78"/>
    </row>
    <row r="54" spans="1:15">
      <c r="A54" s="2" t="s">
        <v>115</v>
      </c>
      <c r="B54" s="17" t="s">
        <v>116</v>
      </c>
      <c r="C54" s="18" t="s">
        <v>93</v>
      </c>
      <c r="D54" s="13">
        <v>1.18</v>
      </c>
      <c r="E54" s="13">
        <v>1.26</v>
      </c>
      <c r="F54" s="25">
        <v>1.3601851200000001</v>
      </c>
      <c r="G54" s="32">
        <f>F54*1.05</f>
        <v>1.4281943760000002</v>
      </c>
      <c r="H54" s="65">
        <f t="shared" si="5"/>
        <v>1.4591861939592004</v>
      </c>
      <c r="I54" s="71">
        <f t="shared" si="6"/>
        <v>1.6459620267859778</v>
      </c>
      <c r="J54" s="70">
        <f t="shared" ref="J54:J60" si="16">K54*$C$3*12</f>
        <v>6826.3312329300225</v>
      </c>
      <c r="K54" s="75">
        <f t="shared" ref="K54:K60" si="17">I54*1.07</f>
        <v>1.7611793686609964</v>
      </c>
      <c r="L54" s="79">
        <f t="shared" si="3"/>
        <v>7441.92</v>
      </c>
      <c r="M54" s="79">
        <v>1.92</v>
      </c>
      <c r="N54" s="78">
        <f t="shared" si="0"/>
        <v>7868.2799999999988</v>
      </c>
      <c r="O54" s="78">
        <v>2.0299999999999998</v>
      </c>
    </row>
    <row r="55" spans="1:15">
      <c r="A55" s="2" t="s">
        <v>117</v>
      </c>
      <c r="B55" s="3" t="s">
        <v>118</v>
      </c>
      <c r="C55" s="19" t="s">
        <v>93</v>
      </c>
      <c r="D55" s="13">
        <v>7.0000000000000007E-2</v>
      </c>
      <c r="E55" s="13">
        <v>7.0000000000000007E-2</v>
      </c>
      <c r="F55" s="25">
        <v>7.5565840000000009E-2</v>
      </c>
      <c r="G55" s="32">
        <f t="shared" ref="G55:G60" si="18">F55*1.05</f>
        <v>7.9344132000000012E-2</v>
      </c>
      <c r="H55" s="65">
        <f t="shared" si="5"/>
        <v>8.1065899664400018E-2</v>
      </c>
      <c r="I55" s="71">
        <f t="shared" si="6"/>
        <v>9.1442334821443205E-2</v>
      </c>
      <c r="J55" s="70">
        <f t="shared" si="16"/>
        <v>379.24062405166785</v>
      </c>
      <c r="K55" s="75">
        <f t="shared" si="17"/>
        <v>9.7843298258944236E-2</v>
      </c>
      <c r="L55" s="79">
        <f t="shared" si="3"/>
        <v>426.36</v>
      </c>
      <c r="M55" s="79">
        <v>0.11</v>
      </c>
      <c r="N55" s="78">
        <f t="shared" si="0"/>
        <v>465.12</v>
      </c>
      <c r="O55" s="78">
        <v>0.12</v>
      </c>
    </row>
    <row r="56" spans="1:15" ht="22.8">
      <c r="A56" s="2" t="s">
        <v>119</v>
      </c>
      <c r="B56" s="3" t="s">
        <v>120</v>
      </c>
      <c r="C56" s="19" t="s">
        <v>24</v>
      </c>
      <c r="D56" s="13">
        <v>0.1</v>
      </c>
      <c r="E56" s="13">
        <v>0.11</v>
      </c>
      <c r="F56" s="25">
        <v>0.11874632</v>
      </c>
      <c r="G56" s="32">
        <f>F56*1.05+0.01</f>
        <v>0.13468363600000002</v>
      </c>
      <c r="H56" s="65">
        <f t="shared" si="5"/>
        <v>0.13760627090120003</v>
      </c>
      <c r="I56" s="71">
        <f t="shared" si="6"/>
        <v>0.15521987357655362</v>
      </c>
      <c r="J56" s="70">
        <f t="shared" si="16"/>
        <v>643.74648608151233</v>
      </c>
      <c r="K56" s="75">
        <f t="shared" si="17"/>
        <v>0.16608526472691237</v>
      </c>
      <c r="L56" s="79">
        <f t="shared" si="3"/>
        <v>697.68000000000006</v>
      </c>
      <c r="M56" s="79">
        <v>0.18</v>
      </c>
      <c r="N56" s="78">
        <f t="shared" si="0"/>
        <v>736.43999999999994</v>
      </c>
      <c r="O56" s="78">
        <v>0.19</v>
      </c>
    </row>
    <row r="57" spans="1:15">
      <c r="A57" s="2" t="s">
        <v>121</v>
      </c>
      <c r="B57" s="3" t="s">
        <v>122</v>
      </c>
      <c r="C57" s="19" t="s">
        <v>93</v>
      </c>
      <c r="D57" s="13">
        <v>0.25</v>
      </c>
      <c r="E57" s="13">
        <v>0.27</v>
      </c>
      <c r="F57" s="25">
        <v>0.30043999999999998</v>
      </c>
      <c r="G57" s="32">
        <f t="shared" si="18"/>
        <v>0.31546200000000002</v>
      </c>
      <c r="H57" s="65">
        <f t="shared" si="5"/>
        <v>0.32230752540000002</v>
      </c>
      <c r="I57" s="71">
        <f t="shared" si="6"/>
        <v>0.36356288865120001</v>
      </c>
      <c r="J57" s="70">
        <f t="shared" si="16"/>
        <v>1507.8116393608948</v>
      </c>
      <c r="K57" s="75">
        <f t="shared" si="17"/>
        <v>0.38901229085678402</v>
      </c>
      <c r="L57" s="79">
        <f t="shared" si="3"/>
        <v>1627.92</v>
      </c>
      <c r="M57" s="79">
        <v>0.42</v>
      </c>
      <c r="N57" s="78">
        <f t="shared" si="0"/>
        <v>1705.44</v>
      </c>
      <c r="O57" s="78">
        <v>0.44</v>
      </c>
    </row>
    <row r="58" spans="1:15">
      <c r="A58" s="2" t="s">
        <v>123</v>
      </c>
      <c r="B58" s="3" t="s">
        <v>124</v>
      </c>
      <c r="C58" s="19" t="s">
        <v>93</v>
      </c>
      <c r="D58" s="13">
        <v>1.4</v>
      </c>
      <c r="E58" s="13">
        <v>1.49</v>
      </c>
      <c r="F58" s="25">
        <v>1.60616</v>
      </c>
      <c r="G58" s="32">
        <f t="shared" si="18"/>
        <v>1.6864680000000001</v>
      </c>
      <c r="H58" s="65">
        <f t="shared" si="5"/>
        <v>1.7230643556000003</v>
      </c>
      <c r="I58" s="71">
        <f t="shared" si="6"/>
        <v>1.9436165931168001</v>
      </c>
      <c r="J58" s="70">
        <f t="shared" si="16"/>
        <v>8060.7999689651679</v>
      </c>
      <c r="K58" s="75">
        <f t="shared" si="17"/>
        <v>2.0796697546349763</v>
      </c>
      <c r="L58" s="79">
        <f t="shared" si="3"/>
        <v>8798.52</v>
      </c>
      <c r="M58" s="79">
        <v>2.27</v>
      </c>
      <c r="N58" s="78">
        <f t="shared" si="0"/>
        <v>9302.4</v>
      </c>
      <c r="O58" s="78">
        <v>2.4</v>
      </c>
    </row>
    <row r="59" spans="1:15">
      <c r="A59" s="2" t="s">
        <v>125</v>
      </c>
      <c r="B59" s="3" t="s">
        <v>126</v>
      </c>
      <c r="C59" s="19" t="s">
        <v>93</v>
      </c>
      <c r="D59" s="13">
        <v>0.17</v>
      </c>
      <c r="E59" s="13">
        <v>0.18</v>
      </c>
      <c r="F59" s="25">
        <v>0.19431216000000001</v>
      </c>
      <c r="G59" s="32">
        <f t="shared" si="18"/>
        <v>0.20402776800000003</v>
      </c>
      <c r="H59" s="65">
        <f t="shared" si="5"/>
        <v>0.20845517056560003</v>
      </c>
      <c r="I59" s="71">
        <f t="shared" si="6"/>
        <v>0.23513743239799681</v>
      </c>
      <c r="J59" s="70">
        <f t="shared" si="16"/>
        <v>975.19017613286019</v>
      </c>
      <c r="K59" s="75">
        <f t="shared" si="17"/>
        <v>0.25159705266585658</v>
      </c>
      <c r="L59" s="79">
        <f t="shared" si="3"/>
        <v>1046.52</v>
      </c>
      <c r="M59" s="79">
        <v>0.27</v>
      </c>
      <c r="N59" s="78">
        <f t="shared" si="0"/>
        <v>1085.2800000000002</v>
      </c>
      <c r="O59" s="78">
        <v>0.28000000000000003</v>
      </c>
    </row>
    <row r="60" spans="1:15" ht="13.8" thickBot="1">
      <c r="A60" s="43" t="s">
        <v>127</v>
      </c>
      <c r="B60" s="44" t="s">
        <v>128</v>
      </c>
      <c r="C60" s="45" t="s">
        <v>93</v>
      </c>
      <c r="D60" s="46">
        <v>1.1499999999999999</v>
      </c>
      <c r="E60" s="46">
        <v>1.22</v>
      </c>
      <c r="F60" s="47">
        <v>1.31572</v>
      </c>
      <c r="G60" s="48">
        <f t="shared" si="18"/>
        <v>1.3815060000000001</v>
      </c>
      <c r="H60" s="65">
        <f t="shared" si="5"/>
        <v>1.4114846802000003</v>
      </c>
      <c r="I60" s="72">
        <f t="shared" si="6"/>
        <v>1.5921547192656003</v>
      </c>
      <c r="J60" s="70">
        <f t="shared" si="16"/>
        <v>6603.1751103046099</v>
      </c>
      <c r="K60" s="75">
        <f t="shared" si="17"/>
        <v>1.7036055496141924</v>
      </c>
      <c r="L60" s="79">
        <f t="shared" si="3"/>
        <v>7248.12</v>
      </c>
      <c r="M60" s="79">
        <v>1.87</v>
      </c>
      <c r="N60" s="78">
        <f t="shared" si="0"/>
        <v>7635.7199999999993</v>
      </c>
      <c r="O60" s="78">
        <v>1.97</v>
      </c>
    </row>
    <row r="61" spans="1:15" s="16" customFormat="1" ht="13.8" thickBot="1">
      <c r="A61" s="55"/>
      <c r="B61" s="56" t="s">
        <v>129</v>
      </c>
      <c r="C61" s="56"/>
      <c r="D61" s="57">
        <v>12.77</v>
      </c>
      <c r="E61" s="58">
        <v>13.6</v>
      </c>
      <c r="F61" s="30">
        <f>F5+F27+F54+F55+F56+F57+F58+F59+F60</f>
        <v>14.697976880000002</v>
      </c>
      <c r="G61" s="28">
        <f>G5+G27+G54+G55+G56+G57+G58+G59+G60</f>
        <v>15.442875724</v>
      </c>
      <c r="H61" s="66">
        <f>H5+H27+H54+H55+H56+H57+H58+H59+H60</f>
        <v>15.777986127210802</v>
      </c>
      <c r="I61" s="67">
        <f t="shared" si="6"/>
        <v>17.797568351493783</v>
      </c>
      <c r="J61" s="70">
        <f>SUM(J5:J60)</f>
        <v>73812.211175517194</v>
      </c>
      <c r="K61" s="75">
        <f>I61*1.07</f>
        <v>19.04339813609835</v>
      </c>
      <c r="L61" s="79">
        <f t="shared" si="3"/>
        <v>80582.040000000008</v>
      </c>
      <c r="M61" s="79">
        <v>20.79</v>
      </c>
      <c r="N61" s="78">
        <f t="shared" si="0"/>
        <v>85116.959999999992</v>
      </c>
      <c r="O61" s="78">
        <v>21.96</v>
      </c>
    </row>
    <row r="62" spans="1:15" ht="13.8" hidden="1" thickBot="1">
      <c r="A62" s="49" t="s">
        <v>130</v>
      </c>
      <c r="B62" s="50" t="s">
        <v>131</v>
      </c>
      <c r="C62" s="51" t="s">
        <v>93</v>
      </c>
      <c r="D62" s="52">
        <v>0.4</v>
      </c>
      <c r="E62" s="53">
        <v>0.43</v>
      </c>
      <c r="F62" s="53">
        <v>2.5499999999999998</v>
      </c>
      <c r="G62" s="54"/>
      <c r="O62" s="78">
        <f t="shared" si="10"/>
        <v>0</v>
      </c>
    </row>
    <row r="63" spans="1:15" ht="14.4" hidden="1" thickTop="1" thickBot="1">
      <c r="A63" s="22" t="s">
        <v>132</v>
      </c>
      <c r="B63" s="22"/>
      <c r="C63" s="20"/>
      <c r="D63" s="21">
        <v>13.17</v>
      </c>
      <c r="E63" s="21">
        <v>14.03</v>
      </c>
      <c r="F63" s="21">
        <v>16.739999999999998</v>
      </c>
      <c r="G63" s="26"/>
      <c r="O63" s="78">
        <f t="shared" si="10"/>
        <v>0</v>
      </c>
    </row>
    <row r="64" spans="1:15" hidden="1">
      <c r="F64" s="27">
        <v>14.7</v>
      </c>
      <c r="G64">
        <v>15.44</v>
      </c>
      <c r="O64" s="78">
        <f t="shared" si="10"/>
        <v>0</v>
      </c>
    </row>
    <row r="65" spans="11:13">
      <c r="K65" s="73"/>
      <c r="M65" s="73"/>
    </row>
    <row r="66" spans="11:13">
      <c r="L66" s="73"/>
      <c r="M66" s="73"/>
    </row>
    <row r="68" spans="11:13">
      <c r="M68" s="73"/>
    </row>
  </sheetData>
  <mergeCells count="7">
    <mergeCell ref="A1:I1"/>
    <mergeCell ref="A53:F53"/>
    <mergeCell ref="A4:F4"/>
    <mergeCell ref="B38:C38"/>
    <mergeCell ref="B27:C27"/>
    <mergeCell ref="A26:G26"/>
    <mergeCell ref="B5:C5"/>
  </mergeCells>
  <pageMargins left="0.74791666666666701" right="0.28999999999999998" top="0.79" bottom="0.27569444444444402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GlBuh</cp:lastModifiedBy>
  <cp:revision>2</cp:revision>
  <cp:lastPrinted>2023-08-30T09:33:36Z</cp:lastPrinted>
  <dcterms:created xsi:type="dcterms:W3CDTF">2011-09-20T07:13:12Z</dcterms:created>
  <dcterms:modified xsi:type="dcterms:W3CDTF">2026-08-19T13:22:15Z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